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5mssrv46\Rozpocet\ZÁVĚREČNÝ ÚČET 2020\"/>
    </mc:Choice>
  </mc:AlternateContent>
  <workbookProtection workbookPassword="CC7B" lockStructure="1"/>
  <bookViews>
    <workbookView xWindow="6588" yWindow="-96" windowWidth="20736" windowHeight="11700" tabRatio="835" firstSheet="1" activeTab="1"/>
  </bookViews>
  <sheets>
    <sheet name="1 příjmy " sheetId="39" r:id="rId1"/>
    <sheet name="2 dotace" sheetId="79" r:id="rId2"/>
    <sheet name="List6" sheetId="91" state="hidden" r:id="rId3"/>
    <sheet name="List5" sheetId="90" state="hidden" r:id="rId4"/>
    <sheet name="3 výdaje" sheetId="92" r:id="rId5"/>
    <sheet name="4 investice" sheetId="75" r:id="rId6"/>
    <sheet name="5 ZČ správní firmy" sheetId="76" r:id="rId7"/>
    <sheet name="6 ZČ odbory" sheetId="77" r:id="rId8"/>
    <sheet name="7 ZČ celkem" sheetId="78" r:id="rId9"/>
    <sheet name="8 PO" sheetId="70" r:id="rId10"/>
    <sheet name="List3" sheetId="87" state="hidden" r:id="rId11"/>
    <sheet name="9 příděly do fondů PO" sheetId="81" r:id="rId12"/>
    <sheet name="List1" sheetId="85" state="hidden" r:id="rId13"/>
    <sheet name="10 odměňování zastupitelů" sheetId="72" r:id="rId14"/>
    <sheet name="List2" sheetId="86" state="hidden" r:id="rId15"/>
    <sheet name="11 přehled o pohybu majetku" sheetId="82" r:id="rId16"/>
    <sheet name="List4" sheetId="89" state="hidden" r:id="rId17"/>
    <sheet name="12 přehled o pohybu majetku PO" sheetId="83" r:id="rId18"/>
    <sheet name="13 vyúčtování fin vztahů" sheetId="84" r:id="rId19"/>
  </sheets>
  <definedNames>
    <definedName name="_xlnm.Print_Area" localSheetId="0">'1 příjmy '!$A$1:$G$34</definedName>
    <definedName name="_xlnm.Print_Area" localSheetId="15">'11 přehled o pohybu majetku'!$A$1:$U$20</definedName>
    <definedName name="_xlnm.Print_Area" localSheetId="17">'12 přehled o pohybu majetku PO'!$A$1:$M$13</definedName>
    <definedName name="_xlnm.Print_Area" localSheetId="18">'13 vyúčtování fin vztahů'!$A$1:$B$74</definedName>
    <definedName name="_xlnm.Print_Area" localSheetId="1">'2 dotace'!$A$1:$G$96</definedName>
    <definedName name="_xlnm.Print_Area" localSheetId="4">'3 výdaje'!$A$1:$P$87</definedName>
    <definedName name="_xlnm.Print_Area" localSheetId="5">'4 investice'!$A$1:$E$173</definedName>
    <definedName name="_xlnm.Print_Area" localSheetId="6">'5 ZČ správní firmy'!$A$1:$BF$41</definedName>
    <definedName name="_xlnm.Print_Area" localSheetId="7">'6 ZČ odbory'!$A$1:$J$166</definedName>
    <definedName name="_xlnm.Print_Area" localSheetId="9">'8 PO'!$A$1:$O$35</definedName>
    <definedName name="_xlnm.Print_Area" localSheetId="11">'9 příděly do fondů PO'!$A$1:$F$39</definedName>
  </definedNames>
  <calcPr calcId="152511"/>
</workbook>
</file>

<file path=xl/calcChain.xml><?xml version="1.0" encoding="utf-8"?>
<calcChain xmlns="http://schemas.openxmlformats.org/spreadsheetml/2006/main">
  <c r="B58" i="84" l="1"/>
  <c r="M6" i="83" l="1"/>
  <c r="M7" i="83"/>
  <c r="M8" i="83"/>
  <c r="M9" i="83"/>
  <c r="M10" i="83"/>
  <c r="M11" i="83"/>
  <c r="M5" i="83"/>
  <c r="D172" i="75" l="1"/>
  <c r="E172" i="75" s="1"/>
  <c r="C172" i="75"/>
  <c r="B172" i="75"/>
  <c r="E171" i="75"/>
  <c r="E170" i="75"/>
  <c r="D167" i="75"/>
  <c r="C167" i="75"/>
  <c r="C12" i="75" s="1"/>
  <c r="B167" i="75"/>
  <c r="E166" i="75"/>
  <c r="E165" i="75"/>
  <c r="E164" i="75"/>
  <c r="E163" i="75"/>
  <c r="E162" i="75"/>
  <c r="E161" i="75"/>
  <c r="E160" i="75"/>
  <c r="E159" i="75"/>
  <c r="E158" i="75"/>
  <c r="E157" i="75"/>
  <c r="E156" i="75"/>
  <c r="E155" i="75"/>
  <c r="E154" i="75"/>
  <c r="E153" i="75"/>
  <c r="E152" i="75"/>
  <c r="E150" i="75"/>
  <c r="E149" i="75"/>
  <c r="D147" i="75"/>
  <c r="C147" i="75"/>
  <c r="B147" i="75"/>
  <c r="E146" i="75"/>
  <c r="E145" i="75"/>
  <c r="E144" i="75"/>
  <c r="E143" i="75"/>
  <c r="E141" i="75"/>
  <c r="E140" i="75"/>
  <c r="E139" i="75"/>
  <c r="E138" i="75"/>
  <c r="E137" i="75"/>
  <c r="E136" i="75"/>
  <c r="E135" i="75"/>
  <c r="E133" i="75"/>
  <c r="E132" i="75"/>
  <c r="E131" i="75"/>
  <c r="E130" i="75"/>
  <c r="E129" i="75"/>
  <c r="E128" i="75"/>
  <c r="E127" i="75"/>
  <c r="E125" i="75"/>
  <c r="E124" i="75"/>
  <c r="E123" i="75"/>
  <c r="E121" i="75"/>
  <c r="D121" i="75"/>
  <c r="C121" i="75"/>
  <c r="B121" i="75"/>
  <c r="B10" i="75" s="1"/>
  <c r="E120" i="75"/>
  <c r="E119" i="75"/>
  <c r="D117" i="75"/>
  <c r="C117" i="75"/>
  <c r="C9" i="75" s="1"/>
  <c r="B117" i="75"/>
  <c r="B9" i="75" s="1"/>
  <c r="E116" i="75"/>
  <c r="E115" i="75"/>
  <c r="D113" i="75"/>
  <c r="C113" i="75"/>
  <c r="B113" i="75"/>
  <c r="E112" i="75"/>
  <c r="E111" i="75"/>
  <c r="E110" i="75"/>
  <c r="E109" i="75"/>
  <c r="E108" i="75"/>
  <c r="E107" i="75"/>
  <c r="D104" i="75"/>
  <c r="C104" i="75"/>
  <c r="C7" i="75" s="1"/>
  <c r="B104" i="75"/>
  <c r="E103" i="75"/>
  <c r="E102" i="75"/>
  <c r="E101" i="75"/>
  <c r="E100" i="75"/>
  <c r="E99" i="75"/>
  <c r="E98" i="75"/>
  <c r="E97" i="75"/>
  <c r="E96" i="75"/>
  <c r="E95" i="75"/>
  <c r="E94" i="75"/>
  <c r="E93" i="75"/>
  <c r="E92" i="75"/>
  <c r="E91" i="75"/>
  <c r="E90" i="75"/>
  <c r="E89" i="75"/>
  <c r="E88" i="75"/>
  <c r="E87" i="75"/>
  <c r="E86" i="75"/>
  <c r="E85" i="75"/>
  <c r="E84" i="75"/>
  <c r="E83" i="75"/>
  <c r="E82" i="75"/>
  <c r="E80" i="75"/>
  <c r="E79" i="75"/>
  <c r="E78" i="75"/>
  <c r="E77" i="75"/>
  <c r="E76" i="75"/>
  <c r="E74" i="75"/>
  <c r="E73" i="75"/>
  <c r="E72" i="75"/>
  <c r="E71" i="75"/>
  <c r="E70" i="75"/>
  <c r="E69" i="75"/>
  <c r="E68" i="75"/>
  <c r="E67" i="75"/>
  <c r="E65" i="75"/>
  <c r="E64" i="75"/>
  <c r="E63" i="75"/>
  <c r="E62" i="75"/>
  <c r="E61" i="75"/>
  <c r="E60" i="75"/>
  <c r="E59" i="75"/>
  <c r="E58" i="75"/>
  <c r="E57" i="75"/>
  <c r="E56" i="75"/>
  <c r="E55" i="75"/>
  <c r="E54" i="75"/>
  <c r="E53" i="75"/>
  <c r="D50" i="75"/>
  <c r="C50" i="75"/>
  <c r="C6" i="75" s="1"/>
  <c r="B50" i="75"/>
  <c r="E49" i="75"/>
  <c r="E48" i="75"/>
  <c r="E47" i="75"/>
  <c r="D45" i="75"/>
  <c r="C45" i="75"/>
  <c r="B45" i="75"/>
  <c r="B5" i="75" s="1"/>
  <c r="E44" i="75"/>
  <c r="E43" i="75"/>
  <c r="E42" i="75"/>
  <c r="E41" i="75"/>
  <c r="E40" i="75"/>
  <c r="E39" i="75"/>
  <c r="E35" i="75"/>
  <c r="E34" i="75"/>
  <c r="E33" i="75"/>
  <c r="E30" i="75"/>
  <c r="E29" i="75"/>
  <c r="E28" i="75"/>
  <c r="E27" i="75"/>
  <c r="E26" i="75"/>
  <c r="E25" i="75"/>
  <c r="E24" i="75"/>
  <c r="E23" i="75"/>
  <c r="E22" i="75"/>
  <c r="E21" i="75"/>
  <c r="D18" i="75"/>
  <c r="D4" i="75" s="1"/>
  <c r="C18" i="75"/>
  <c r="B18" i="75"/>
  <c r="B4" i="75" s="1"/>
  <c r="D13" i="75"/>
  <c r="C13" i="75"/>
  <c r="B13" i="75"/>
  <c r="D12" i="75"/>
  <c r="B12" i="75"/>
  <c r="D11" i="75"/>
  <c r="C11" i="75"/>
  <c r="B11" i="75"/>
  <c r="D10" i="75"/>
  <c r="C10" i="75"/>
  <c r="D9" i="75"/>
  <c r="D8" i="75"/>
  <c r="C8" i="75"/>
  <c r="B8" i="75"/>
  <c r="D7" i="75"/>
  <c r="B7" i="75"/>
  <c r="D6" i="75"/>
  <c r="E6" i="75" s="1"/>
  <c r="B6" i="75"/>
  <c r="C5" i="75"/>
  <c r="C4" i="75"/>
  <c r="E13" i="75" l="1"/>
  <c r="D173" i="75"/>
  <c r="E9" i="75"/>
  <c r="E10" i="75"/>
  <c r="D5" i="75"/>
  <c r="E5" i="75" s="1"/>
  <c r="E147" i="75"/>
  <c r="E11" i="75"/>
  <c r="E50" i="75"/>
  <c r="E113" i="75"/>
  <c r="E104" i="75"/>
  <c r="E8" i="75"/>
  <c r="E45" i="75"/>
  <c r="B14" i="75"/>
  <c r="C14" i="75"/>
  <c r="E167" i="75"/>
  <c r="E7" i="75"/>
  <c r="E12" i="75"/>
  <c r="B173" i="75"/>
  <c r="E117" i="75"/>
  <c r="C173" i="75"/>
  <c r="E173" i="75" s="1"/>
  <c r="J13" i="77"/>
  <c r="J10" i="77"/>
  <c r="F48" i="77"/>
  <c r="D14" i="75" l="1"/>
  <c r="E14" i="75" s="1"/>
  <c r="BK4" i="76"/>
  <c r="BF41" i="76"/>
  <c r="BF40" i="76"/>
  <c r="I11" i="83" l="1"/>
  <c r="I10" i="83"/>
  <c r="I9" i="83"/>
  <c r="I8" i="83"/>
  <c r="I7" i="83"/>
  <c r="I6" i="83"/>
  <c r="I5" i="83"/>
  <c r="I4" i="83"/>
  <c r="BK15" i="76" l="1"/>
  <c r="BK16" i="76"/>
  <c r="BK17" i="76"/>
  <c r="BK18" i="76"/>
  <c r="BK19" i="76"/>
  <c r="BK20" i="76"/>
  <c r="BK21" i="76"/>
  <c r="BK27" i="76" s="1"/>
  <c r="BK22" i="76"/>
  <c r="BK23" i="76"/>
  <c r="BK24" i="76"/>
  <c r="BK25" i="76"/>
  <c r="BK26" i="76"/>
  <c r="BK14" i="76"/>
  <c r="BK12" i="76" l="1"/>
  <c r="BK13" i="76"/>
  <c r="BK11" i="76"/>
  <c r="BI29" i="76"/>
  <c r="H22" i="70" l="1"/>
  <c r="N21" i="70"/>
  <c r="G20" i="70"/>
  <c r="N8" i="70"/>
  <c r="G6" i="70"/>
  <c r="G5" i="70"/>
  <c r="H5" i="70"/>
  <c r="K5" i="70"/>
  <c r="G25" i="39" l="1"/>
  <c r="G24" i="39"/>
  <c r="M158" i="77" l="1"/>
  <c r="K155" i="77"/>
  <c r="L155" i="77"/>
  <c r="M155" i="77"/>
  <c r="K156" i="77"/>
  <c r="L156" i="77"/>
  <c r="M156" i="77"/>
  <c r="K157" i="77"/>
  <c r="L157" i="77"/>
  <c r="M157" i="77"/>
  <c r="K158" i="77"/>
  <c r="L158" i="77"/>
  <c r="K159" i="77"/>
  <c r="L159" i="77"/>
  <c r="M159" i="77"/>
  <c r="K160" i="77"/>
  <c r="L160" i="77"/>
  <c r="M160" i="77"/>
  <c r="K161" i="77"/>
  <c r="L161" i="77"/>
  <c r="M161" i="77"/>
  <c r="K162" i="77"/>
  <c r="L162" i="77"/>
  <c r="M162" i="77"/>
  <c r="K163" i="77"/>
  <c r="L163" i="77"/>
  <c r="M163" i="77"/>
  <c r="K164" i="77"/>
  <c r="L164" i="77"/>
  <c r="M164" i="77"/>
  <c r="K165" i="77"/>
  <c r="L165" i="77"/>
  <c r="M165" i="77"/>
  <c r="L154" i="77"/>
  <c r="M154" i="77"/>
  <c r="K154" i="77"/>
  <c r="K138" i="77"/>
  <c r="L138" i="77"/>
  <c r="M138" i="77"/>
  <c r="K139" i="77"/>
  <c r="L139" i="77"/>
  <c r="M139" i="77"/>
  <c r="K140" i="77"/>
  <c r="L140" i="77"/>
  <c r="M140" i="77"/>
  <c r="K141" i="77"/>
  <c r="L141" i="77"/>
  <c r="M141" i="77"/>
  <c r="K142" i="77"/>
  <c r="L142" i="77"/>
  <c r="M142" i="77"/>
  <c r="K143" i="77"/>
  <c r="L143" i="77"/>
  <c r="M143" i="77"/>
  <c r="K144" i="77"/>
  <c r="L144" i="77"/>
  <c r="M144" i="77"/>
  <c r="K145" i="77"/>
  <c r="L145" i="77"/>
  <c r="M145" i="77"/>
  <c r="K146" i="77"/>
  <c r="L146" i="77"/>
  <c r="M146" i="77"/>
  <c r="K147" i="77"/>
  <c r="L147" i="77"/>
  <c r="M147" i="77"/>
  <c r="K148" i="77"/>
  <c r="L148" i="77"/>
  <c r="M148" i="77"/>
  <c r="K149" i="77"/>
  <c r="L149" i="77"/>
  <c r="M149" i="77"/>
  <c r="K150" i="77"/>
  <c r="L150" i="77"/>
  <c r="M150" i="77"/>
  <c r="K151" i="77"/>
  <c r="L151" i="77"/>
  <c r="M151" i="77"/>
  <c r="K152" i="77"/>
  <c r="L152" i="77"/>
  <c r="M152" i="77"/>
  <c r="L137" i="77"/>
  <c r="M137" i="77"/>
  <c r="K137" i="77"/>
  <c r="I166" i="77"/>
  <c r="H166" i="77"/>
  <c r="G166" i="77"/>
  <c r="I153" i="77"/>
  <c r="H153" i="77"/>
  <c r="G153" i="77"/>
  <c r="I100" i="77"/>
  <c r="H100" i="77"/>
  <c r="G100" i="77"/>
  <c r="J94" i="77"/>
  <c r="J93" i="77"/>
  <c r="J88" i="77"/>
  <c r="I87" i="77"/>
  <c r="H87" i="77"/>
  <c r="G87" i="77"/>
  <c r="J83" i="77"/>
  <c r="J74" i="77"/>
  <c r="E100" i="77"/>
  <c r="F100" i="77" s="1"/>
  <c r="D100" i="77"/>
  <c r="C100" i="77"/>
  <c r="F92" i="77"/>
  <c r="E87" i="77"/>
  <c r="D87" i="77"/>
  <c r="C87" i="77"/>
  <c r="I133" i="77"/>
  <c r="H133" i="77"/>
  <c r="G133" i="77"/>
  <c r="E133" i="77"/>
  <c r="D133" i="77"/>
  <c r="C133" i="77"/>
  <c r="F124" i="77"/>
  <c r="I120" i="77"/>
  <c r="J120" i="77" s="1"/>
  <c r="H120" i="77"/>
  <c r="G120" i="77"/>
  <c r="E120" i="77"/>
  <c r="D120" i="77"/>
  <c r="C120" i="77"/>
  <c r="J110" i="77"/>
  <c r="F110" i="77"/>
  <c r="J100" i="77" l="1"/>
  <c r="E33" i="77"/>
  <c r="G10" i="39" l="1"/>
  <c r="G23" i="79" l="1"/>
  <c r="G71" i="79" l="1"/>
  <c r="G69" i="79"/>
  <c r="G70" i="79"/>
  <c r="F94" i="79"/>
  <c r="G93" i="79"/>
  <c r="E94" i="79"/>
  <c r="G53" i="79"/>
  <c r="F57" i="79" l="1"/>
  <c r="F95" i="79" s="1"/>
  <c r="G30" i="79"/>
  <c r="G9" i="79"/>
  <c r="G29" i="79"/>
  <c r="G28" i="79"/>
  <c r="G27" i="79"/>
  <c r="G55" i="79"/>
  <c r="E57" i="79"/>
  <c r="G39" i="79"/>
  <c r="G83" i="79"/>
  <c r="G26" i="79"/>
  <c r="G25" i="79"/>
  <c r="F86" i="79"/>
  <c r="G85" i="79"/>
  <c r="E86" i="79"/>
  <c r="G84" i="79"/>
  <c r="G38" i="79"/>
  <c r="G92" i="79"/>
  <c r="G82" i="79"/>
  <c r="G91" i="79"/>
  <c r="G24" i="79"/>
  <c r="G20" i="79"/>
  <c r="G19" i="79"/>
  <c r="G22" i="79"/>
  <c r="G21" i="79"/>
  <c r="G89" i="79"/>
  <c r="G90" i="79"/>
  <c r="G68" i="79"/>
  <c r="G81" i="79"/>
  <c r="G37" i="79"/>
  <c r="G54" i="79"/>
  <c r="D13" i="72" l="1"/>
  <c r="E13" i="72" s="1"/>
  <c r="C13" i="72"/>
  <c r="B13" i="72"/>
  <c r="B14" i="72" s="1"/>
  <c r="E12" i="72"/>
  <c r="E11" i="72"/>
  <c r="E10" i="72"/>
  <c r="E9" i="72"/>
  <c r="D9" i="72"/>
  <c r="C9" i="72"/>
  <c r="B9" i="72"/>
  <c r="E8" i="72"/>
  <c r="E7" i="72"/>
  <c r="D6" i="72"/>
  <c r="D14" i="72" s="1"/>
  <c r="C6" i="72"/>
  <c r="E6" i="72" s="1"/>
  <c r="B6" i="72"/>
  <c r="E5" i="72"/>
  <c r="C14" i="72" l="1"/>
  <c r="E14" i="72" s="1"/>
  <c r="F33" i="39"/>
  <c r="E33" i="39"/>
  <c r="D33" i="39"/>
  <c r="G31" i="39"/>
  <c r="F28" i="39"/>
  <c r="E28" i="39"/>
  <c r="D28" i="39"/>
  <c r="G27" i="39"/>
  <c r="G26" i="39"/>
  <c r="G23" i="39"/>
  <c r="F21" i="39"/>
  <c r="E21" i="39"/>
  <c r="D21" i="39"/>
  <c r="G20" i="39"/>
  <c r="G19" i="39"/>
  <c r="G18" i="39"/>
  <c r="G17" i="39"/>
  <c r="G16" i="39"/>
  <c r="G15" i="39"/>
  <c r="F12" i="39"/>
  <c r="E12" i="39"/>
  <c r="D12" i="39"/>
  <c r="G11" i="39"/>
  <c r="G8" i="39"/>
  <c r="G7" i="39"/>
  <c r="G6" i="39"/>
  <c r="G5" i="39"/>
  <c r="F22" i="39" l="1"/>
  <c r="F29" i="39" s="1"/>
  <c r="G28" i="39"/>
  <c r="G21" i="39"/>
  <c r="G33" i="39"/>
  <c r="E22" i="39"/>
  <c r="E29" i="39" s="1"/>
  <c r="E34" i="39" s="1"/>
  <c r="D22" i="39"/>
  <c r="D29" i="39" s="1"/>
  <c r="D34" i="39" s="1"/>
  <c r="G12" i="39"/>
  <c r="N86" i="92"/>
  <c r="M86" i="92"/>
  <c r="L86" i="92"/>
  <c r="J86" i="92"/>
  <c r="I86" i="92"/>
  <c r="H86" i="92"/>
  <c r="F86" i="92"/>
  <c r="E86" i="92"/>
  <c r="D86" i="92"/>
  <c r="O85" i="92"/>
  <c r="K85" i="92"/>
  <c r="G85" i="92"/>
  <c r="O84" i="92"/>
  <c r="K84" i="92"/>
  <c r="G84" i="92"/>
  <c r="N80" i="92"/>
  <c r="M80" i="92"/>
  <c r="L80" i="92"/>
  <c r="J80" i="92"/>
  <c r="I80" i="92"/>
  <c r="H80" i="92"/>
  <c r="F80" i="92"/>
  <c r="E80" i="92"/>
  <c r="D80" i="92"/>
  <c r="O79" i="92"/>
  <c r="P79" i="92" s="1"/>
  <c r="K79" i="92"/>
  <c r="G79" i="92"/>
  <c r="O78" i="92"/>
  <c r="K78" i="92"/>
  <c r="G78" i="92"/>
  <c r="O77" i="92"/>
  <c r="K77" i="92"/>
  <c r="G77" i="92"/>
  <c r="O76" i="92"/>
  <c r="K76" i="92"/>
  <c r="G76" i="92"/>
  <c r="O75" i="92"/>
  <c r="K75" i="92"/>
  <c r="G75" i="92"/>
  <c r="O74" i="92"/>
  <c r="K74" i="92"/>
  <c r="G74" i="92"/>
  <c r="O73" i="92"/>
  <c r="K73" i="92"/>
  <c r="G73" i="92"/>
  <c r="O72" i="92"/>
  <c r="K72" i="92"/>
  <c r="G72" i="92"/>
  <c r="O71" i="92"/>
  <c r="K71" i="92"/>
  <c r="G71" i="92"/>
  <c r="O70" i="92"/>
  <c r="K70" i="92"/>
  <c r="G70" i="92"/>
  <c r="O69" i="92"/>
  <c r="K69" i="92"/>
  <c r="G69" i="92"/>
  <c r="O68" i="92"/>
  <c r="K68" i="92"/>
  <c r="G68" i="92"/>
  <c r="O67" i="92"/>
  <c r="K67" i="92"/>
  <c r="G67" i="92"/>
  <c r="O66" i="92"/>
  <c r="K66" i="92"/>
  <c r="G66" i="92"/>
  <c r="N65" i="92"/>
  <c r="M65" i="92"/>
  <c r="L65" i="92"/>
  <c r="J65" i="92"/>
  <c r="I65" i="92"/>
  <c r="H65" i="92"/>
  <c r="F65" i="92"/>
  <c r="E65" i="92"/>
  <c r="D65" i="92"/>
  <c r="O64" i="92"/>
  <c r="K64" i="92"/>
  <c r="G64" i="92"/>
  <c r="O63" i="92"/>
  <c r="K63" i="92"/>
  <c r="G63" i="92"/>
  <c r="O62" i="92"/>
  <c r="K62" i="92"/>
  <c r="G62" i="92"/>
  <c r="O61" i="92"/>
  <c r="K61" i="92"/>
  <c r="O60" i="92"/>
  <c r="K60" i="92"/>
  <c r="G60" i="92"/>
  <c r="N59" i="92"/>
  <c r="M59" i="92"/>
  <c r="L59" i="92"/>
  <c r="J59" i="92"/>
  <c r="I59" i="92"/>
  <c r="H59" i="92"/>
  <c r="F59" i="92"/>
  <c r="E59" i="92"/>
  <c r="D59" i="92"/>
  <c r="O58" i="92"/>
  <c r="K58" i="92"/>
  <c r="O57" i="92"/>
  <c r="K57" i="92"/>
  <c r="G57" i="92"/>
  <c r="O56" i="92"/>
  <c r="K56" i="92"/>
  <c r="G56" i="92"/>
  <c r="O55" i="92"/>
  <c r="K55" i="92"/>
  <c r="G55" i="92"/>
  <c r="O54" i="92"/>
  <c r="K54" i="92"/>
  <c r="G54" i="92"/>
  <c r="O53" i="92"/>
  <c r="K53" i="92"/>
  <c r="G53" i="92"/>
  <c r="O52" i="92"/>
  <c r="K52" i="92"/>
  <c r="G52" i="92"/>
  <c r="N51" i="92"/>
  <c r="M51" i="92"/>
  <c r="L51" i="92"/>
  <c r="J51" i="92"/>
  <c r="I51" i="92"/>
  <c r="H51" i="92"/>
  <c r="F51" i="92"/>
  <c r="E51" i="92"/>
  <c r="D51" i="92"/>
  <c r="O50" i="92"/>
  <c r="K50" i="92"/>
  <c r="G50" i="92"/>
  <c r="O49" i="92"/>
  <c r="P49" i="92" s="1"/>
  <c r="K49" i="92"/>
  <c r="G49" i="92"/>
  <c r="O48" i="92"/>
  <c r="K48" i="92"/>
  <c r="G48" i="92"/>
  <c r="O47" i="92"/>
  <c r="K47" i="92"/>
  <c r="G47" i="92"/>
  <c r="O46" i="92"/>
  <c r="K46" i="92"/>
  <c r="G46" i="92"/>
  <c r="O45" i="92"/>
  <c r="P45" i="92" s="1"/>
  <c r="K45" i="92"/>
  <c r="O44" i="92"/>
  <c r="K44" i="92"/>
  <c r="G44" i="92"/>
  <c r="O43" i="92"/>
  <c r="K43" i="92"/>
  <c r="G43" i="92"/>
  <c r="O42" i="92"/>
  <c r="K42" i="92"/>
  <c r="G42" i="92"/>
  <c r="O41" i="92"/>
  <c r="K41" i="92"/>
  <c r="G41" i="92"/>
  <c r="N37" i="92"/>
  <c r="M37" i="92"/>
  <c r="L37" i="92"/>
  <c r="J37" i="92"/>
  <c r="I37" i="92"/>
  <c r="H37" i="92"/>
  <c r="F37" i="92"/>
  <c r="E37" i="92"/>
  <c r="D37" i="92"/>
  <c r="O36" i="92"/>
  <c r="K36" i="92"/>
  <c r="G36" i="92"/>
  <c r="O35" i="92"/>
  <c r="K35" i="92"/>
  <c r="G35" i="92"/>
  <c r="O34" i="92"/>
  <c r="K34" i="92"/>
  <c r="G34" i="92"/>
  <c r="O33" i="92"/>
  <c r="P33" i="92" s="1"/>
  <c r="K33" i="92"/>
  <c r="G33" i="92"/>
  <c r="O32" i="92"/>
  <c r="K32" i="92"/>
  <c r="G32" i="92"/>
  <c r="N31" i="92"/>
  <c r="M31" i="92"/>
  <c r="L31" i="92"/>
  <c r="J31" i="92"/>
  <c r="I31" i="92"/>
  <c r="H31" i="92"/>
  <c r="F31" i="92"/>
  <c r="E31" i="92"/>
  <c r="D31" i="92"/>
  <c r="O30" i="92"/>
  <c r="K30" i="92"/>
  <c r="G30" i="92"/>
  <c r="O29" i="92"/>
  <c r="K29" i="92"/>
  <c r="G29" i="92"/>
  <c r="O28" i="92"/>
  <c r="K28" i="92"/>
  <c r="G28" i="92"/>
  <c r="O27" i="92"/>
  <c r="K27" i="92"/>
  <c r="G27" i="92"/>
  <c r="O26" i="92"/>
  <c r="K26" i="92"/>
  <c r="O25" i="92"/>
  <c r="K25" i="92"/>
  <c r="O24" i="92"/>
  <c r="K24" i="92"/>
  <c r="O23" i="92"/>
  <c r="K23" i="92"/>
  <c r="G23" i="92"/>
  <c r="O22" i="92"/>
  <c r="K22" i="92"/>
  <c r="G22" i="92"/>
  <c r="O21" i="92"/>
  <c r="K21" i="92"/>
  <c r="G21" i="92"/>
  <c r="N20" i="92"/>
  <c r="M20" i="92"/>
  <c r="L20" i="92"/>
  <c r="J20" i="92"/>
  <c r="I20" i="92"/>
  <c r="H20" i="92"/>
  <c r="F20" i="92"/>
  <c r="E20" i="92"/>
  <c r="D20" i="92"/>
  <c r="O19" i="92"/>
  <c r="K19" i="92"/>
  <c r="G19" i="92"/>
  <c r="O18" i="92"/>
  <c r="K18" i="92"/>
  <c r="G18" i="92"/>
  <c r="O17" i="92"/>
  <c r="K17" i="92"/>
  <c r="O16" i="92"/>
  <c r="K16" i="92"/>
  <c r="G16" i="92"/>
  <c r="O15" i="92"/>
  <c r="P15" i="92" s="1"/>
  <c r="K15" i="92"/>
  <c r="G15" i="92"/>
  <c r="N14" i="92"/>
  <c r="M14" i="92"/>
  <c r="L14" i="92"/>
  <c r="J14" i="92"/>
  <c r="I14" i="92"/>
  <c r="H14" i="92"/>
  <c r="F14" i="92"/>
  <c r="E14" i="92"/>
  <c r="D14" i="92"/>
  <c r="O13" i="92"/>
  <c r="K13" i="92"/>
  <c r="G13" i="92"/>
  <c r="O12" i="92"/>
  <c r="K12" i="92"/>
  <c r="G12" i="92"/>
  <c r="O11" i="92"/>
  <c r="K11" i="92"/>
  <c r="G11" i="92"/>
  <c r="O10" i="92"/>
  <c r="K10" i="92"/>
  <c r="G10" i="92"/>
  <c r="N9" i="92"/>
  <c r="M9" i="92"/>
  <c r="L9" i="92"/>
  <c r="J9" i="92"/>
  <c r="I9" i="92"/>
  <c r="H9" i="92"/>
  <c r="F9" i="92"/>
  <c r="E9" i="92"/>
  <c r="D9" i="92"/>
  <c r="O8" i="92"/>
  <c r="K8" i="92"/>
  <c r="G8" i="92"/>
  <c r="O7" i="92"/>
  <c r="K7" i="92"/>
  <c r="G7" i="92"/>
  <c r="O6" i="92"/>
  <c r="K6" i="92"/>
  <c r="G6" i="92"/>
  <c r="O5" i="92"/>
  <c r="K5" i="92"/>
  <c r="G5" i="92"/>
  <c r="P19" i="92" l="1"/>
  <c r="P35" i="92"/>
  <c r="P44" i="92"/>
  <c r="P64" i="92"/>
  <c r="P70" i="92"/>
  <c r="P74" i="92"/>
  <c r="O86" i="92"/>
  <c r="P30" i="92"/>
  <c r="P53" i="92"/>
  <c r="P57" i="92"/>
  <c r="K86" i="92"/>
  <c r="P85" i="92"/>
  <c r="P23" i="92"/>
  <c r="P27" i="92"/>
  <c r="P60" i="92"/>
  <c r="P7" i="92"/>
  <c r="P13" i="92"/>
  <c r="P18" i="92"/>
  <c r="P17" i="92"/>
  <c r="P11" i="92"/>
  <c r="G20" i="92"/>
  <c r="P36" i="92"/>
  <c r="K9" i="92"/>
  <c r="P6" i="92"/>
  <c r="G14" i="92"/>
  <c r="P12" i="92"/>
  <c r="P29" i="92"/>
  <c r="P34" i="92"/>
  <c r="P56" i="92"/>
  <c r="K65" i="92"/>
  <c r="M87" i="92"/>
  <c r="K14" i="92"/>
  <c r="K20" i="92"/>
  <c r="P28" i="92"/>
  <c r="G37" i="92"/>
  <c r="P55" i="92"/>
  <c r="O14" i="92"/>
  <c r="P24" i="92"/>
  <c r="K37" i="92"/>
  <c r="P48" i="92"/>
  <c r="G59" i="92"/>
  <c r="P54" i="92"/>
  <c r="O9" i="92"/>
  <c r="P9" i="92" s="1"/>
  <c r="P25" i="92"/>
  <c r="P47" i="92"/>
  <c r="K59" i="92"/>
  <c r="P69" i="92"/>
  <c r="P73" i="92"/>
  <c r="P8" i="92"/>
  <c r="P32" i="92"/>
  <c r="K51" i="92"/>
  <c r="P42" i="92"/>
  <c r="P46" i="92"/>
  <c r="P50" i="92"/>
  <c r="O59" i="92"/>
  <c r="P59" i="92" s="1"/>
  <c r="P62" i="92"/>
  <c r="P68" i="92"/>
  <c r="P72" i="92"/>
  <c r="P76" i="92"/>
  <c r="G86" i="92"/>
  <c r="G31" i="92"/>
  <c r="P16" i="92"/>
  <c r="P22" i="92"/>
  <c r="G51" i="92"/>
  <c r="P58" i="92"/>
  <c r="O65" i="92"/>
  <c r="P63" i="92"/>
  <c r="G9" i="92"/>
  <c r="N87" i="92"/>
  <c r="P10" i="92"/>
  <c r="O51" i="92"/>
  <c r="P51" i="92" s="1"/>
  <c r="P52" i="92"/>
  <c r="G65" i="92"/>
  <c r="P61" i="92"/>
  <c r="P67" i="92"/>
  <c r="P71" i="92"/>
  <c r="P75" i="92"/>
  <c r="G22" i="39"/>
  <c r="P26" i="92"/>
  <c r="O31" i="92"/>
  <c r="F87" i="92"/>
  <c r="E87" i="92"/>
  <c r="D87" i="92"/>
  <c r="K80" i="92"/>
  <c r="G80" i="92"/>
  <c r="H87" i="92"/>
  <c r="O80" i="92"/>
  <c r="J87" i="92"/>
  <c r="I87" i="92"/>
  <c r="L87" i="92"/>
  <c r="F34" i="39"/>
  <c r="G34" i="39" s="1"/>
  <c r="G29" i="39"/>
  <c r="O20" i="92"/>
  <c r="P20" i="92" s="1"/>
  <c r="K31" i="92"/>
  <c r="O37" i="92"/>
  <c r="P21" i="92"/>
  <c r="P41" i="92"/>
  <c r="P84" i="92"/>
  <c r="P5" i="92"/>
  <c r="T14" i="82"/>
  <c r="T20" i="82" s="1"/>
  <c r="S14" i="82"/>
  <c r="S20" i="82" s="1"/>
  <c r="P86" i="92" l="1"/>
  <c r="P37" i="92"/>
  <c r="P14" i="92"/>
  <c r="P65" i="92"/>
  <c r="P80" i="92"/>
  <c r="P31" i="92"/>
  <c r="G87" i="92"/>
  <c r="K87" i="92"/>
  <c r="O87" i="92"/>
  <c r="M35" i="70"/>
  <c r="N35" i="70" s="1"/>
  <c r="L35" i="70"/>
  <c r="J35" i="70"/>
  <c r="K35" i="70" s="1"/>
  <c r="I35" i="70"/>
  <c r="F35" i="70"/>
  <c r="E35" i="70"/>
  <c r="C35" i="70"/>
  <c r="B35" i="70"/>
  <c r="O34" i="70"/>
  <c r="N34" i="70"/>
  <c r="K34" i="70"/>
  <c r="H34" i="70"/>
  <c r="G34" i="70"/>
  <c r="D34" i="70"/>
  <c r="O33" i="70"/>
  <c r="N33" i="70"/>
  <c r="K33" i="70"/>
  <c r="H33" i="70"/>
  <c r="G33" i="70"/>
  <c r="D33" i="70"/>
  <c r="M32" i="70"/>
  <c r="L32" i="70"/>
  <c r="J32" i="70"/>
  <c r="I32" i="70"/>
  <c r="F32" i="70"/>
  <c r="E32" i="70"/>
  <c r="C32" i="70"/>
  <c r="B32" i="70"/>
  <c r="O31" i="70"/>
  <c r="N31" i="70"/>
  <c r="H31" i="70"/>
  <c r="G31" i="70"/>
  <c r="D31" i="70"/>
  <c r="O30" i="70"/>
  <c r="N30" i="70"/>
  <c r="K30" i="70"/>
  <c r="H30" i="70"/>
  <c r="G30" i="70"/>
  <c r="D30" i="70"/>
  <c r="O29" i="70"/>
  <c r="N29" i="70"/>
  <c r="K29" i="70"/>
  <c r="H29" i="70"/>
  <c r="G29" i="70"/>
  <c r="D29" i="70"/>
  <c r="O28" i="70"/>
  <c r="N28" i="70"/>
  <c r="K28" i="70"/>
  <c r="H28" i="70"/>
  <c r="G28" i="70"/>
  <c r="D28" i="70"/>
  <c r="O27" i="70"/>
  <c r="N27" i="70"/>
  <c r="K27" i="70"/>
  <c r="H27" i="70"/>
  <c r="G27" i="70"/>
  <c r="D27" i="70"/>
  <c r="O26" i="70"/>
  <c r="N26" i="70"/>
  <c r="K26" i="70"/>
  <c r="H26" i="70"/>
  <c r="G26" i="70"/>
  <c r="D26" i="70"/>
  <c r="O25" i="70"/>
  <c r="N25" i="70"/>
  <c r="K25" i="70"/>
  <c r="H25" i="70"/>
  <c r="G25" i="70"/>
  <c r="D25" i="70"/>
  <c r="O24" i="70"/>
  <c r="N24" i="70"/>
  <c r="K24" i="70"/>
  <c r="H24" i="70"/>
  <c r="G24" i="70"/>
  <c r="D24" i="70"/>
  <c r="O23" i="70"/>
  <c r="N23" i="70"/>
  <c r="K23" i="70"/>
  <c r="H23" i="70"/>
  <c r="G23" i="70"/>
  <c r="D23" i="70"/>
  <c r="O22" i="70"/>
  <c r="N22" i="70"/>
  <c r="K22" i="70"/>
  <c r="G22" i="70"/>
  <c r="D22" i="70"/>
  <c r="O21" i="70"/>
  <c r="K21" i="70"/>
  <c r="H21" i="70"/>
  <c r="G21" i="70"/>
  <c r="D21" i="70"/>
  <c r="O20" i="70"/>
  <c r="N20" i="70"/>
  <c r="K20" i="70"/>
  <c r="H20" i="70"/>
  <c r="D20" i="70"/>
  <c r="O19" i="70"/>
  <c r="N19" i="70"/>
  <c r="K19" i="70"/>
  <c r="H19" i="70"/>
  <c r="G19" i="70"/>
  <c r="D19" i="70"/>
  <c r="M18" i="70"/>
  <c r="L18" i="70"/>
  <c r="J18" i="70"/>
  <c r="I18" i="70"/>
  <c r="F18" i="70"/>
  <c r="E18" i="70"/>
  <c r="C18" i="70"/>
  <c r="B18" i="70"/>
  <c r="O17" i="70"/>
  <c r="N17" i="70"/>
  <c r="K17" i="70"/>
  <c r="H17" i="70"/>
  <c r="G17" i="70"/>
  <c r="D17" i="70"/>
  <c r="O16" i="70"/>
  <c r="N16" i="70"/>
  <c r="K16" i="70"/>
  <c r="H16" i="70"/>
  <c r="G16" i="70"/>
  <c r="D16" i="70"/>
  <c r="O15" i="70"/>
  <c r="N15" i="70"/>
  <c r="K15" i="70"/>
  <c r="H15" i="70"/>
  <c r="G15" i="70"/>
  <c r="D15" i="70"/>
  <c r="O14" i="70"/>
  <c r="N14" i="70"/>
  <c r="K14" i="70"/>
  <c r="H14" i="70"/>
  <c r="G14" i="70"/>
  <c r="D14" i="70"/>
  <c r="O13" i="70"/>
  <c r="N13" i="70"/>
  <c r="K13" i="70"/>
  <c r="H13" i="70"/>
  <c r="G13" i="70"/>
  <c r="D13" i="70"/>
  <c r="O12" i="70"/>
  <c r="N12" i="70"/>
  <c r="K12" i="70"/>
  <c r="H12" i="70"/>
  <c r="G12" i="70"/>
  <c r="D12" i="70"/>
  <c r="O11" i="70"/>
  <c r="N11" i="70"/>
  <c r="K11" i="70"/>
  <c r="H11" i="70"/>
  <c r="G11" i="70"/>
  <c r="D11" i="70"/>
  <c r="O10" i="70"/>
  <c r="N10" i="70"/>
  <c r="K10" i="70"/>
  <c r="H10" i="70"/>
  <c r="G10" i="70"/>
  <c r="D10" i="70"/>
  <c r="O9" i="70"/>
  <c r="N9" i="70"/>
  <c r="K9" i="70"/>
  <c r="H9" i="70"/>
  <c r="G9" i="70"/>
  <c r="D9" i="70"/>
  <c r="O8" i="70"/>
  <c r="K8" i="70"/>
  <c r="H8" i="70"/>
  <c r="G8" i="70"/>
  <c r="D8" i="70"/>
  <c r="O7" i="70"/>
  <c r="N7" i="70"/>
  <c r="K7" i="70"/>
  <c r="H7" i="70"/>
  <c r="G7" i="70"/>
  <c r="D7" i="70"/>
  <c r="O6" i="70"/>
  <c r="N6" i="70"/>
  <c r="K6" i="70"/>
  <c r="H6" i="70"/>
  <c r="D6" i="70"/>
  <c r="O5" i="70"/>
  <c r="N5" i="70"/>
  <c r="D5" i="70"/>
  <c r="G88" i="79"/>
  <c r="G87" i="79"/>
  <c r="G80" i="79"/>
  <c r="G79" i="79"/>
  <c r="G78" i="79"/>
  <c r="G77" i="79"/>
  <c r="G76" i="79"/>
  <c r="G72" i="79"/>
  <c r="G67" i="79"/>
  <c r="G66" i="79"/>
  <c r="F61" i="79"/>
  <c r="G61" i="79" s="1"/>
  <c r="G52" i="79"/>
  <c r="G51" i="79"/>
  <c r="G50" i="79"/>
  <c r="G49" i="79"/>
  <c r="G48" i="79"/>
  <c r="G47" i="79"/>
  <c r="G46" i="79"/>
  <c r="G45" i="79"/>
  <c r="G44" i="79"/>
  <c r="F40" i="79"/>
  <c r="E40" i="79"/>
  <c r="E95" i="79" s="1"/>
  <c r="G36" i="79"/>
  <c r="G35" i="79"/>
  <c r="G34" i="79"/>
  <c r="G33" i="79"/>
  <c r="G32" i="79"/>
  <c r="G31" i="79"/>
  <c r="G18" i="79"/>
  <c r="G17" i="79"/>
  <c r="G16" i="79"/>
  <c r="G15" i="79"/>
  <c r="G14" i="79"/>
  <c r="G13" i="79"/>
  <c r="G12" i="79"/>
  <c r="G11" i="79"/>
  <c r="G10" i="79"/>
  <c r="G8" i="79"/>
  <c r="G7" i="79"/>
  <c r="G6" i="79"/>
  <c r="G5" i="79"/>
  <c r="G4" i="79"/>
  <c r="B71" i="84"/>
  <c r="B54" i="84"/>
  <c r="B59" i="84" s="1"/>
  <c r="B60" i="84" s="1"/>
  <c r="B5" i="84"/>
  <c r="J12" i="83"/>
  <c r="B11" i="81"/>
  <c r="B10" i="81"/>
  <c r="H20" i="78"/>
  <c r="H17" i="78"/>
  <c r="I20" i="78"/>
  <c r="N143" i="77"/>
  <c r="H29" i="78"/>
  <c r="I29" i="78"/>
  <c r="H31" i="78"/>
  <c r="N157" i="77"/>
  <c r="G32" i="78"/>
  <c r="I32" i="78"/>
  <c r="G33" i="78"/>
  <c r="K33" i="78" s="1"/>
  <c r="N159" i="77"/>
  <c r="H35" i="78"/>
  <c r="I35" i="78"/>
  <c r="M35" i="78" s="1"/>
  <c r="G36" i="78"/>
  <c r="N163" i="77"/>
  <c r="G38" i="78"/>
  <c r="K38" i="78" s="1"/>
  <c r="H38" i="78"/>
  <c r="I38" i="78"/>
  <c r="M38" i="78" s="1"/>
  <c r="H39" i="78"/>
  <c r="I39" i="78"/>
  <c r="M39" i="78" s="1"/>
  <c r="I28" i="78"/>
  <c r="I13" i="78"/>
  <c r="G14" i="78"/>
  <c r="N140" i="77"/>
  <c r="G15" i="78"/>
  <c r="N142" i="77"/>
  <c r="G17" i="78"/>
  <c r="I18" i="78"/>
  <c r="G19" i="78"/>
  <c r="K19" i="78" s="1"/>
  <c r="H19" i="78"/>
  <c r="G23" i="78"/>
  <c r="K23" i="78" s="1"/>
  <c r="H23" i="78"/>
  <c r="L23" i="78" s="1"/>
  <c r="G24" i="78"/>
  <c r="K24" i="78" s="1"/>
  <c r="H24" i="78"/>
  <c r="N150" i="77"/>
  <c r="G26" i="78"/>
  <c r="K26" i="78" s="1"/>
  <c r="H26" i="78"/>
  <c r="L26" i="78" s="1"/>
  <c r="G11" i="78"/>
  <c r="BK6" i="76"/>
  <c r="E6" i="78" s="1"/>
  <c r="M6" i="78" s="1"/>
  <c r="E4" i="78"/>
  <c r="M4" i="78" s="1"/>
  <c r="AR32" i="76"/>
  <c r="BF30" i="76"/>
  <c r="AR20" i="76"/>
  <c r="AB31" i="76"/>
  <c r="AB32" i="76"/>
  <c r="X36" i="76"/>
  <c r="T20" i="76"/>
  <c r="F31" i="76"/>
  <c r="F14" i="76"/>
  <c r="F20" i="76"/>
  <c r="BI21" i="76"/>
  <c r="C21" i="78" s="1"/>
  <c r="BJ11" i="76"/>
  <c r="D11" i="78" s="1"/>
  <c r="Q19" i="82"/>
  <c r="R19" i="82" s="1"/>
  <c r="U19" i="82" s="1"/>
  <c r="Q18" i="82"/>
  <c r="R18" i="82" s="1"/>
  <c r="U18" i="82" s="1"/>
  <c r="Q17" i="82"/>
  <c r="R17" i="82" s="1"/>
  <c r="U17" i="82" s="1"/>
  <c r="Q16" i="82"/>
  <c r="R16" i="82" s="1"/>
  <c r="U16" i="82" s="1"/>
  <c r="Q15" i="82"/>
  <c r="R15" i="82" s="1"/>
  <c r="U15" i="82" s="1"/>
  <c r="P14" i="82"/>
  <c r="P20" i="82" s="1"/>
  <c r="O14" i="82"/>
  <c r="O20" i="82" s="1"/>
  <c r="Q13" i="82"/>
  <c r="R13" i="82" s="1"/>
  <c r="U13" i="82" s="1"/>
  <c r="Q12" i="82"/>
  <c r="R12" i="82" s="1"/>
  <c r="U12" i="82" s="1"/>
  <c r="Q11" i="82"/>
  <c r="R11" i="82" s="1"/>
  <c r="U11" i="82" s="1"/>
  <c r="Q10" i="82"/>
  <c r="R10" i="82" s="1"/>
  <c r="U10" i="82" s="1"/>
  <c r="Q9" i="82"/>
  <c r="R9" i="82" s="1"/>
  <c r="U9" i="82" s="1"/>
  <c r="Q8" i="82"/>
  <c r="R8" i="82" s="1"/>
  <c r="U8" i="82" s="1"/>
  <c r="Q7" i="82"/>
  <c r="R7" i="82" s="1"/>
  <c r="U7" i="82" s="1"/>
  <c r="Q6" i="82"/>
  <c r="R6" i="82" s="1"/>
  <c r="U6" i="82" s="1"/>
  <c r="Q4" i="82"/>
  <c r="R4" i="82" s="1"/>
  <c r="U4" i="82" s="1"/>
  <c r="L12" i="83"/>
  <c r="K12" i="83"/>
  <c r="M12" i="83"/>
  <c r="B28" i="81"/>
  <c r="F12" i="83"/>
  <c r="E5" i="83"/>
  <c r="E12" i="83"/>
  <c r="N14" i="82"/>
  <c r="N20" i="82" s="1"/>
  <c r="BI13" i="76"/>
  <c r="C13" i="78"/>
  <c r="BI14" i="76"/>
  <c r="C14" i="78" s="1"/>
  <c r="BI15" i="76"/>
  <c r="C15" i="78" s="1"/>
  <c r="BI16" i="76"/>
  <c r="C16" i="78" s="1"/>
  <c r="BI17" i="76"/>
  <c r="C17" i="78" s="1"/>
  <c r="BI18" i="76"/>
  <c r="C18" i="78"/>
  <c r="BI19" i="76"/>
  <c r="BI20" i="76"/>
  <c r="C20" i="78" s="1"/>
  <c r="BI12" i="76"/>
  <c r="C12" i="78" s="1"/>
  <c r="F6" i="77"/>
  <c r="F7" i="77"/>
  <c r="F10" i="77"/>
  <c r="F12" i="77"/>
  <c r="AX17" i="76"/>
  <c r="AR21" i="76"/>
  <c r="X20" i="76"/>
  <c r="F21" i="76"/>
  <c r="C39" i="78"/>
  <c r="D39" i="78"/>
  <c r="E39" i="78"/>
  <c r="C19" i="78"/>
  <c r="M40" i="76"/>
  <c r="L40" i="76"/>
  <c r="N40" i="76" s="1"/>
  <c r="K40" i="76"/>
  <c r="I40" i="76"/>
  <c r="J40" i="76"/>
  <c r="H40" i="76"/>
  <c r="G40" i="76"/>
  <c r="E40" i="76"/>
  <c r="D40" i="76"/>
  <c r="C40" i="76"/>
  <c r="G12" i="78"/>
  <c r="H12" i="78"/>
  <c r="G13" i="78"/>
  <c r="K13" i="78" s="1"/>
  <c r="H13" i="78"/>
  <c r="H14" i="78"/>
  <c r="H15" i="78"/>
  <c r="I15" i="78"/>
  <c r="G16" i="78"/>
  <c r="H16" i="78"/>
  <c r="I16" i="78"/>
  <c r="G18" i="78"/>
  <c r="K18" i="78" s="1"/>
  <c r="H18" i="78"/>
  <c r="G20" i="78"/>
  <c r="G21" i="78"/>
  <c r="H21" i="78"/>
  <c r="I21" i="78"/>
  <c r="G22" i="78"/>
  <c r="K22" i="78" s="1"/>
  <c r="G25" i="78"/>
  <c r="K25" i="78" s="1"/>
  <c r="H25" i="78"/>
  <c r="L25" i="78" s="1"/>
  <c r="I26" i="78"/>
  <c r="G28" i="78"/>
  <c r="G30" i="78"/>
  <c r="H30" i="78"/>
  <c r="G31" i="78"/>
  <c r="H33" i="78"/>
  <c r="I33" i="78"/>
  <c r="M33" i="78" s="1"/>
  <c r="G34" i="78"/>
  <c r="K34" i="78" s="1"/>
  <c r="H34" i="78"/>
  <c r="G35" i="78"/>
  <c r="K35" i="78" s="1"/>
  <c r="H36" i="78"/>
  <c r="G37" i="78"/>
  <c r="K37" i="78" s="1"/>
  <c r="H37" i="78"/>
  <c r="L37" i="78" s="1"/>
  <c r="I37" i="78"/>
  <c r="M37" i="78" s="1"/>
  <c r="G39" i="78"/>
  <c r="H11" i="78"/>
  <c r="E166" i="77"/>
  <c r="D166" i="77"/>
  <c r="C166" i="77"/>
  <c r="I33" i="77"/>
  <c r="H33" i="77"/>
  <c r="G33" i="77"/>
  <c r="D33" i="77"/>
  <c r="C33" i="77"/>
  <c r="I67" i="77"/>
  <c r="H67" i="77"/>
  <c r="G67" i="77"/>
  <c r="E67" i="77"/>
  <c r="D67" i="77"/>
  <c r="C67" i="77"/>
  <c r="E20" i="77"/>
  <c r="I54" i="77"/>
  <c r="H54" i="77"/>
  <c r="G54" i="77"/>
  <c r="E54" i="77"/>
  <c r="D54" i="77"/>
  <c r="C54" i="77"/>
  <c r="F31" i="77"/>
  <c r="F30" i="77"/>
  <c r="F29" i="77"/>
  <c r="F158" i="77"/>
  <c r="F25" i="77"/>
  <c r="F23" i="77"/>
  <c r="F22" i="77"/>
  <c r="E153" i="77"/>
  <c r="D153" i="77"/>
  <c r="C153" i="77"/>
  <c r="I20" i="77"/>
  <c r="H20" i="77"/>
  <c r="G20" i="77"/>
  <c r="D20" i="77"/>
  <c r="C20" i="77"/>
  <c r="F18" i="77"/>
  <c r="F17" i="77"/>
  <c r="F14" i="77"/>
  <c r="F143" i="77"/>
  <c r="F5" i="77"/>
  <c r="F4" i="77"/>
  <c r="BK38" i="76"/>
  <c r="E38" i="78"/>
  <c r="BJ38" i="76"/>
  <c r="D38" i="78"/>
  <c r="BI38" i="76"/>
  <c r="C38" i="78"/>
  <c r="BK37" i="76"/>
  <c r="E37" i="78"/>
  <c r="BJ37" i="76"/>
  <c r="D37" i="78"/>
  <c r="BI37" i="76"/>
  <c r="C37" i="78"/>
  <c r="BK36" i="76"/>
  <c r="E36" i="78" s="1"/>
  <c r="BJ36" i="76"/>
  <c r="D36" i="78" s="1"/>
  <c r="BI36" i="76"/>
  <c r="C36" i="78" s="1"/>
  <c r="BK35" i="76"/>
  <c r="E35" i="78"/>
  <c r="BJ35" i="76"/>
  <c r="D35" i="78" s="1"/>
  <c r="BI35" i="76"/>
  <c r="C35" i="78"/>
  <c r="BK34" i="76"/>
  <c r="E34" i="78"/>
  <c r="BJ34" i="76"/>
  <c r="D34" i="78" s="1"/>
  <c r="BI34" i="76"/>
  <c r="C34" i="78"/>
  <c r="BK33" i="76"/>
  <c r="E33" i="78"/>
  <c r="BJ33" i="76"/>
  <c r="D33" i="78"/>
  <c r="BI33" i="76"/>
  <c r="C33" i="78"/>
  <c r="BK32" i="76"/>
  <c r="E32" i="78" s="1"/>
  <c r="BJ32" i="76"/>
  <c r="D32" i="78" s="1"/>
  <c r="BI32" i="76"/>
  <c r="C32" i="78" s="1"/>
  <c r="BK31" i="76"/>
  <c r="E31" i="78" s="1"/>
  <c r="BJ31" i="76"/>
  <c r="D31" i="78" s="1"/>
  <c r="BI31" i="76"/>
  <c r="C31" i="78" s="1"/>
  <c r="BK30" i="76"/>
  <c r="E30" i="78" s="1"/>
  <c r="BJ30" i="76"/>
  <c r="D30" i="78" s="1"/>
  <c r="BI30" i="76"/>
  <c r="C30" i="78" s="1"/>
  <c r="BK29" i="76"/>
  <c r="BJ29" i="76"/>
  <c r="C29" i="78"/>
  <c r="BK28" i="76"/>
  <c r="E28" i="78" s="1"/>
  <c r="BJ28" i="76"/>
  <c r="BI28" i="76"/>
  <c r="C28" i="78" s="1"/>
  <c r="E26" i="78"/>
  <c r="BJ26" i="76"/>
  <c r="D26" i="78"/>
  <c r="BI26" i="76"/>
  <c r="C26" i="78"/>
  <c r="E25" i="78"/>
  <c r="BJ25" i="76"/>
  <c r="D25" i="78"/>
  <c r="BI25" i="76"/>
  <c r="C25" i="78"/>
  <c r="E24" i="78"/>
  <c r="BJ24" i="76"/>
  <c r="D24" i="78"/>
  <c r="BI24" i="76"/>
  <c r="C24" i="78"/>
  <c r="E23" i="78"/>
  <c r="BJ23" i="76"/>
  <c r="D23" i="78"/>
  <c r="BI23" i="76"/>
  <c r="C23" i="78"/>
  <c r="E22" i="78"/>
  <c r="BJ22" i="76"/>
  <c r="D22" i="78"/>
  <c r="BI22" i="76"/>
  <c r="C22" i="78"/>
  <c r="E21" i="78"/>
  <c r="BJ21" i="76"/>
  <c r="D21" i="78" s="1"/>
  <c r="E20" i="78"/>
  <c r="BJ20" i="76"/>
  <c r="D20" i="78" s="1"/>
  <c r="E19" i="78"/>
  <c r="BJ19" i="76"/>
  <c r="D19" i="78" s="1"/>
  <c r="E18" i="78"/>
  <c r="BJ18" i="76"/>
  <c r="D18" i="78" s="1"/>
  <c r="BJ17" i="76"/>
  <c r="D17" i="78" s="1"/>
  <c r="E16" i="78"/>
  <c r="BJ16" i="76"/>
  <c r="D16" i="78" s="1"/>
  <c r="E15" i="78"/>
  <c r="BJ15" i="76"/>
  <c r="D15" i="78" s="1"/>
  <c r="E14" i="78"/>
  <c r="BJ14" i="76"/>
  <c r="D14" i="78" s="1"/>
  <c r="E13" i="78"/>
  <c r="BJ13" i="76"/>
  <c r="D13" i="78" s="1"/>
  <c r="BJ12" i="76"/>
  <c r="D12" i="78" s="1"/>
  <c r="E11" i="78"/>
  <c r="BI11" i="76"/>
  <c r="BK10" i="76"/>
  <c r="E10" i="78" s="1"/>
  <c r="M10" i="78" s="1"/>
  <c r="BK9" i="76"/>
  <c r="E9" i="78"/>
  <c r="M9" i="78"/>
  <c r="BK8" i="76"/>
  <c r="E8" i="78" s="1"/>
  <c r="M8" i="78" s="1"/>
  <c r="BK7" i="76"/>
  <c r="E7" i="78"/>
  <c r="M7" i="78"/>
  <c r="BK5" i="76"/>
  <c r="E5" i="78"/>
  <c r="M5" i="78"/>
  <c r="BE40" i="76"/>
  <c r="BD40" i="76"/>
  <c r="BC40" i="76"/>
  <c r="BA40" i="76"/>
  <c r="AZ40" i="76"/>
  <c r="BB40" i="76" s="1"/>
  <c r="AY40" i="76"/>
  <c r="AW40" i="76"/>
  <c r="AW41" i="76" s="1"/>
  <c r="AV40" i="76"/>
  <c r="AU40" i="76"/>
  <c r="AX36" i="76"/>
  <c r="AX32" i="76"/>
  <c r="BB31" i="76"/>
  <c r="AX31" i="76"/>
  <c r="BF29" i="76"/>
  <c r="BB29" i="76"/>
  <c r="AX29" i="76"/>
  <c r="AX28" i="76"/>
  <c r="BE27" i="76"/>
  <c r="BD27" i="76"/>
  <c r="BC27" i="76"/>
  <c r="BA27" i="76"/>
  <c r="AZ27" i="76"/>
  <c r="AZ41" i="76" s="1"/>
  <c r="AY27" i="76"/>
  <c r="AY41" i="76" s="1"/>
  <c r="AW27" i="76"/>
  <c r="AV27" i="76"/>
  <c r="AU27" i="76"/>
  <c r="AX21" i="76"/>
  <c r="BF20" i="76"/>
  <c r="AX20" i="76"/>
  <c r="BF17" i="76"/>
  <c r="BB17" i="76"/>
  <c r="AX16" i="76"/>
  <c r="BF15" i="76"/>
  <c r="BB15" i="76"/>
  <c r="AX15" i="76"/>
  <c r="AX14" i="76"/>
  <c r="BF12" i="76"/>
  <c r="BB12" i="76"/>
  <c r="AX12" i="76"/>
  <c r="BF11" i="76"/>
  <c r="BB11" i="76"/>
  <c r="AX11" i="76"/>
  <c r="AQ40" i="76"/>
  <c r="AP40" i="76"/>
  <c r="AO40" i="76"/>
  <c r="AM40" i="76"/>
  <c r="AN40" i="76" s="1"/>
  <c r="AL40" i="76"/>
  <c r="AK40" i="76"/>
  <c r="AI40" i="76"/>
  <c r="AH40" i="76"/>
  <c r="AH41" i="76" s="1"/>
  <c r="AG40" i="76"/>
  <c r="AG41" i="76" s="1"/>
  <c r="AN36" i="76"/>
  <c r="AN32" i="76"/>
  <c r="AN31" i="76"/>
  <c r="AR29" i="76"/>
  <c r="AN29" i="76"/>
  <c r="AJ29" i="76"/>
  <c r="AQ27" i="76"/>
  <c r="AP27" i="76"/>
  <c r="AP41" i="76" s="1"/>
  <c r="AO27" i="76"/>
  <c r="AM27" i="76"/>
  <c r="AL27" i="76"/>
  <c r="AK27" i="76"/>
  <c r="AI27" i="76"/>
  <c r="AJ27" i="76" s="1"/>
  <c r="AH27" i="76"/>
  <c r="AG27" i="76"/>
  <c r="AN21" i="76"/>
  <c r="AN20" i="76"/>
  <c r="AR17" i="76"/>
  <c r="AN17" i="76"/>
  <c r="AJ17" i="76"/>
  <c r="AR15" i="76"/>
  <c r="AN15" i="76"/>
  <c r="AJ15" i="76"/>
  <c r="AR14" i="76"/>
  <c r="AN14" i="76"/>
  <c r="AR12" i="76"/>
  <c r="AN12" i="76"/>
  <c r="AJ12" i="76"/>
  <c r="AR11" i="76"/>
  <c r="AA40" i="76"/>
  <c r="Z40" i="76"/>
  <c r="Y40" i="76"/>
  <c r="W40" i="76"/>
  <c r="V40" i="76"/>
  <c r="V41" i="76" s="1"/>
  <c r="U40" i="76"/>
  <c r="S40" i="76"/>
  <c r="R40" i="76"/>
  <c r="R41" i="76" s="1"/>
  <c r="Q40" i="76"/>
  <c r="Q41" i="76" s="1"/>
  <c r="T36" i="76"/>
  <c r="X32" i="76"/>
  <c r="T32" i="76"/>
  <c r="X31" i="76"/>
  <c r="T31" i="76"/>
  <c r="AB29" i="76"/>
  <c r="X29" i="76"/>
  <c r="T29" i="76"/>
  <c r="X28" i="76"/>
  <c r="T28" i="76"/>
  <c r="AA27" i="76"/>
  <c r="Z27" i="76"/>
  <c r="Y27" i="76"/>
  <c r="W27" i="76"/>
  <c r="V27" i="76"/>
  <c r="U27" i="76"/>
  <c r="S27" i="76"/>
  <c r="R27" i="76"/>
  <c r="Q27" i="76"/>
  <c r="AB21" i="76"/>
  <c r="X21" i="76"/>
  <c r="T21" i="76"/>
  <c r="AB17" i="76"/>
  <c r="X17" i="76"/>
  <c r="T17" i="76"/>
  <c r="X16" i="76"/>
  <c r="T16" i="76"/>
  <c r="AB15" i="76"/>
  <c r="X15" i="76"/>
  <c r="T15" i="76"/>
  <c r="X14" i="76"/>
  <c r="T14" i="76"/>
  <c r="AB12" i="76"/>
  <c r="X12" i="76"/>
  <c r="T12" i="76"/>
  <c r="X11" i="76"/>
  <c r="T11" i="76"/>
  <c r="J36" i="76"/>
  <c r="N32" i="76"/>
  <c r="J32" i="76"/>
  <c r="J31" i="76"/>
  <c r="N29" i="76"/>
  <c r="J29" i="76"/>
  <c r="F29" i="76"/>
  <c r="N28" i="76"/>
  <c r="J28" i="76"/>
  <c r="F28" i="76"/>
  <c r="M27" i="76"/>
  <c r="M41" i="76" s="1"/>
  <c r="L27" i="76"/>
  <c r="K27" i="76"/>
  <c r="I27" i="76"/>
  <c r="H27" i="76"/>
  <c r="G27" i="76"/>
  <c r="E27" i="76"/>
  <c r="D27" i="76"/>
  <c r="C27" i="76"/>
  <c r="C41" i="76" s="1"/>
  <c r="N21" i="76"/>
  <c r="J21" i="76"/>
  <c r="J20" i="76"/>
  <c r="N17" i="76"/>
  <c r="J17" i="76"/>
  <c r="F17" i="76"/>
  <c r="N16" i="76"/>
  <c r="J16" i="76"/>
  <c r="N15" i="76"/>
  <c r="J15" i="76"/>
  <c r="F15" i="76"/>
  <c r="N14" i="76"/>
  <c r="J14" i="76"/>
  <c r="N12" i="76"/>
  <c r="J12" i="76"/>
  <c r="F12" i="76"/>
  <c r="N11" i="76"/>
  <c r="J11" i="76"/>
  <c r="F11" i="76"/>
  <c r="B10" i="84"/>
  <c r="I12" i="83"/>
  <c r="H12" i="83"/>
  <c r="G12" i="83"/>
  <c r="F32" i="81"/>
  <c r="F18" i="81"/>
  <c r="F35" i="81" s="1"/>
  <c r="B25" i="84"/>
  <c r="B20" i="84"/>
  <c r="B12" i="83"/>
  <c r="E6" i="83"/>
  <c r="M19" i="82"/>
  <c r="M18" i="82"/>
  <c r="M17" i="82"/>
  <c r="M16" i="82"/>
  <c r="M15" i="82"/>
  <c r="M13" i="82"/>
  <c r="M12" i="82"/>
  <c r="M11" i="82"/>
  <c r="M10" i="82"/>
  <c r="M9" i="82"/>
  <c r="M8" i="82"/>
  <c r="M7" i="82"/>
  <c r="M6" i="82"/>
  <c r="M5" i="82"/>
  <c r="M4" i="82"/>
  <c r="C12" i="83"/>
  <c r="D12" i="83"/>
  <c r="E4" i="82"/>
  <c r="E6" i="82"/>
  <c r="F6" i="82" s="1"/>
  <c r="I6" i="82" s="1"/>
  <c r="E7" i="82"/>
  <c r="F7" i="82" s="1"/>
  <c r="E9" i="82"/>
  <c r="F9" i="82"/>
  <c r="I9" i="82" s="1"/>
  <c r="E10" i="82"/>
  <c r="F10" i="82"/>
  <c r="I10" i="82" s="1"/>
  <c r="E11" i="82"/>
  <c r="F11" i="82" s="1"/>
  <c r="I11" i="82" s="1"/>
  <c r="E13" i="82"/>
  <c r="F13" i="82" s="1"/>
  <c r="I13" i="82" s="1"/>
  <c r="B14" i="82"/>
  <c r="B20" i="82" s="1"/>
  <c r="C14" i="82"/>
  <c r="C20" i="82" s="1"/>
  <c r="D14" i="82"/>
  <c r="D20" i="82"/>
  <c r="G14" i="82"/>
  <c r="G20" i="82" s="1"/>
  <c r="H14" i="82"/>
  <c r="H20" i="82" s="1"/>
  <c r="J14" i="82"/>
  <c r="J20" i="82" s="1"/>
  <c r="K14" i="82"/>
  <c r="K20" i="82" s="1"/>
  <c r="L14" i="82"/>
  <c r="L20" i="82" s="1"/>
  <c r="E15" i="82"/>
  <c r="I15" i="82"/>
  <c r="E16" i="82"/>
  <c r="I16" i="82"/>
  <c r="E17" i="82"/>
  <c r="I17" i="82"/>
  <c r="B5" i="81"/>
  <c r="B6" i="81"/>
  <c r="B7" i="81"/>
  <c r="B8" i="81"/>
  <c r="B9" i="81"/>
  <c r="B12" i="81"/>
  <c r="B13" i="81"/>
  <c r="B14" i="81"/>
  <c r="B15" i="81"/>
  <c r="B16" i="81"/>
  <c r="B17" i="81"/>
  <c r="C18" i="81"/>
  <c r="D18" i="81"/>
  <c r="E18" i="81"/>
  <c r="B19" i="81"/>
  <c r="B20" i="81"/>
  <c r="B21" i="81"/>
  <c r="B22" i="81"/>
  <c r="B23" i="81"/>
  <c r="B24" i="81"/>
  <c r="B25" i="81"/>
  <c r="B26" i="81"/>
  <c r="B27" i="81"/>
  <c r="B29" i="81"/>
  <c r="B30" i="81"/>
  <c r="B31" i="81"/>
  <c r="C32" i="81"/>
  <c r="D32" i="81"/>
  <c r="E32" i="81"/>
  <c r="B33" i="81"/>
  <c r="I22" i="78"/>
  <c r="M22" i="78" s="1"/>
  <c r="I24" i="78"/>
  <c r="I25" i="78"/>
  <c r="M25" i="78" s="1"/>
  <c r="I12" i="78"/>
  <c r="J12" i="78" s="1"/>
  <c r="F166" i="77"/>
  <c r="I30" i="78"/>
  <c r="Z41" i="76"/>
  <c r="Y41" i="76"/>
  <c r="L41" i="76"/>
  <c r="D41" i="76"/>
  <c r="BE41" i="76"/>
  <c r="I34" i="78"/>
  <c r="M34" i="78" s="1"/>
  <c r="I36" i="78"/>
  <c r="AB27" i="76"/>
  <c r="X27" i="76"/>
  <c r="F40" i="76"/>
  <c r="N154" i="77"/>
  <c r="N160" i="77"/>
  <c r="N156" i="77"/>
  <c r="I19" i="78"/>
  <c r="M19" i="78" s="1"/>
  <c r="N147" i="77"/>
  <c r="I31" i="78"/>
  <c r="H28" i="78"/>
  <c r="N162" i="77"/>
  <c r="N139" i="77"/>
  <c r="N137" i="77"/>
  <c r="I11" i="78"/>
  <c r="O35" i="70" l="1"/>
  <c r="G35" i="70"/>
  <c r="H35" i="70"/>
  <c r="D35" i="70"/>
  <c r="B21" i="84"/>
  <c r="B72" i="84" s="1"/>
  <c r="B74" i="84" s="1"/>
  <c r="E35" i="81"/>
  <c r="D35" i="81"/>
  <c r="C35" i="81"/>
  <c r="B18" i="81"/>
  <c r="E14" i="82"/>
  <c r="E20" i="82"/>
  <c r="M14" i="82"/>
  <c r="M20" i="82" s="1"/>
  <c r="F4" i="82"/>
  <c r="I4" i="82" s="1"/>
  <c r="J27" i="76"/>
  <c r="M24" i="78"/>
  <c r="AX27" i="76"/>
  <c r="M26" i="78"/>
  <c r="M18" i="78"/>
  <c r="M13" i="78"/>
  <c r="AR40" i="76"/>
  <c r="AQ41" i="76"/>
  <c r="BL28" i="76"/>
  <c r="AK41" i="76"/>
  <c r="AL41" i="76"/>
  <c r="H41" i="76"/>
  <c r="G41" i="76"/>
  <c r="F27" i="76"/>
  <c r="K41" i="76"/>
  <c r="N41" i="76"/>
  <c r="T40" i="76"/>
  <c r="T27" i="76"/>
  <c r="D28" i="78"/>
  <c r="L28" i="78" s="1"/>
  <c r="X40" i="76"/>
  <c r="U41" i="76"/>
  <c r="AB40" i="76"/>
  <c r="AJ40" i="76"/>
  <c r="K16" i="78"/>
  <c r="AO41" i="76"/>
  <c r="AR27" i="76"/>
  <c r="AX40" i="76"/>
  <c r="L33" i="78"/>
  <c r="L35" i="78"/>
  <c r="BL29" i="76"/>
  <c r="L34" i="78"/>
  <c r="K36" i="78"/>
  <c r="AU41" i="76"/>
  <c r="K28" i="78"/>
  <c r="F14" i="78"/>
  <c r="L21" i="78"/>
  <c r="L18" i="78"/>
  <c r="F16" i="78"/>
  <c r="L16" i="78"/>
  <c r="F21" i="78"/>
  <c r="AV41" i="76"/>
  <c r="L14" i="78"/>
  <c r="L13" i="78"/>
  <c r="N13" i="78" s="1"/>
  <c r="K21" i="78"/>
  <c r="AX41" i="76"/>
  <c r="L31" i="78"/>
  <c r="BL31" i="76"/>
  <c r="F31" i="78"/>
  <c r="K31" i="78"/>
  <c r="BL17" i="76"/>
  <c r="K14" i="78"/>
  <c r="F36" i="78"/>
  <c r="L36" i="78"/>
  <c r="BD41" i="76"/>
  <c r="F32" i="78"/>
  <c r="BI40" i="76"/>
  <c r="L30" i="78"/>
  <c r="BJ40" i="76"/>
  <c r="D29" i="78"/>
  <c r="D40" i="78" s="1"/>
  <c r="C40" i="78"/>
  <c r="K30" i="78"/>
  <c r="BC41" i="76"/>
  <c r="F20" i="78"/>
  <c r="BI27" i="76"/>
  <c r="K20" i="78"/>
  <c r="L17" i="78"/>
  <c r="F15" i="78"/>
  <c r="K15" i="78"/>
  <c r="D27" i="78"/>
  <c r="BL12" i="76"/>
  <c r="L12" i="78"/>
  <c r="BJ27" i="76"/>
  <c r="BF27" i="76"/>
  <c r="L11" i="78"/>
  <c r="K12" i="78"/>
  <c r="C11" i="78"/>
  <c r="C27" i="78" s="1"/>
  <c r="BL14" i="76"/>
  <c r="E29" i="78"/>
  <c r="M29" i="78" s="1"/>
  <c r="AM41" i="76"/>
  <c r="AN41" i="76" s="1"/>
  <c r="AN27" i="76"/>
  <c r="BL36" i="76"/>
  <c r="AA41" i="76"/>
  <c r="W41" i="76"/>
  <c r="BL16" i="76"/>
  <c r="S41" i="76"/>
  <c r="N27" i="76"/>
  <c r="I41" i="76"/>
  <c r="BL15" i="76"/>
  <c r="M36" i="78"/>
  <c r="M16" i="78"/>
  <c r="E41" i="76"/>
  <c r="E12" i="78"/>
  <c r="F12" i="78" s="1"/>
  <c r="M31" i="78"/>
  <c r="BK40" i="76"/>
  <c r="BL20" i="76"/>
  <c r="E17" i="78"/>
  <c r="F17" i="78" s="1"/>
  <c r="AI41" i="76"/>
  <c r="BL32" i="76"/>
  <c r="M32" i="78"/>
  <c r="BL30" i="76"/>
  <c r="M30" i="78"/>
  <c r="M15" i="78"/>
  <c r="BL11" i="76"/>
  <c r="BA41" i="76"/>
  <c r="M21" i="78"/>
  <c r="BL21" i="76"/>
  <c r="BB27" i="76"/>
  <c r="F11" i="78"/>
  <c r="M11" i="78"/>
  <c r="H32" i="70"/>
  <c r="N32" i="70"/>
  <c r="K32" i="70"/>
  <c r="G32" i="70"/>
  <c r="D32" i="70"/>
  <c r="D18" i="70"/>
  <c r="N18" i="70"/>
  <c r="K18" i="70"/>
  <c r="O32" i="70"/>
  <c r="G18" i="70"/>
  <c r="H18" i="70"/>
  <c r="F153" i="77"/>
  <c r="J31" i="78"/>
  <c r="J21" i="78"/>
  <c r="J25" i="78"/>
  <c r="N37" i="78"/>
  <c r="N34" i="78"/>
  <c r="J13" i="78"/>
  <c r="N149" i="77"/>
  <c r="J37" i="78"/>
  <c r="N145" i="77"/>
  <c r="N25" i="78"/>
  <c r="L15" i="78"/>
  <c r="N164" i="77"/>
  <c r="J28" i="78"/>
  <c r="M28" i="78"/>
  <c r="J38" i="78"/>
  <c r="L38" i="78"/>
  <c r="N38" i="78" s="1"/>
  <c r="K166" i="77"/>
  <c r="J30" i="78"/>
  <c r="N30" i="78"/>
  <c r="F33" i="77"/>
  <c r="G29" i="78"/>
  <c r="K29" i="78" s="1"/>
  <c r="I23" i="78"/>
  <c r="J23" i="78" s="1"/>
  <c r="J20" i="77"/>
  <c r="N158" i="77"/>
  <c r="H32" i="78"/>
  <c r="L166" i="77"/>
  <c r="K32" i="78"/>
  <c r="L24" i="78"/>
  <c r="N24" i="78" s="1"/>
  <c r="J24" i="78"/>
  <c r="L153" i="77"/>
  <c r="N151" i="77"/>
  <c r="H22" i="78"/>
  <c r="H27" i="78" s="1"/>
  <c r="J19" i="78"/>
  <c r="L19" i="78"/>
  <c r="N19" i="78" s="1"/>
  <c r="I14" i="78"/>
  <c r="J14" i="78" s="1"/>
  <c r="F20" i="77"/>
  <c r="N138" i="77"/>
  <c r="J11" i="78"/>
  <c r="N33" i="78"/>
  <c r="M166" i="77"/>
  <c r="J29" i="78"/>
  <c r="N155" i="77"/>
  <c r="K17" i="78"/>
  <c r="G27" i="78"/>
  <c r="K153" i="77"/>
  <c r="I17" i="78"/>
  <c r="L20" i="78"/>
  <c r="N146" i="77"/>
  <c r="M20" i="78"/>
  <c r="J20" i="78"/>
  <c r="J36" i="78"/>
  <c r="J33" i="78"/>
  <c r="I40" i="78"/>
  <c r="J34" i="78"/>
  <c r="M153" i="77"/>
  <c r="G57" i="79"/>
  <c r="G86" i="79"/>
  <c r="P87" i="92"/>
  <c r="I7" i="82"/>
  <c r="I14" i="82" s="1"/>
  <c r="I20" i="82" s="1"/>
  <c r="Q5" i="82"/>
  <c r="R5" i="82" s="1"/>
  <c r="B32" i="81"/>
  <c r="O18" i="70"/>
  <c r="G40" i="79"/>
  <c r="B35" i="81" l="1"/>
  <c r="F14" i="82"/>
  <c r="F20" i="82" s="1"/>
  <c r="E40" i="78"/>
  <c r="F40" i="78" s="1"/>
  <c r="F28" i="78"/>
  <c r="N16" i="78"/>
  <c r="N28" i="78"/>
  <c r="BJ41" i="76"/>
  <c r="N21" i="78"/>
  <c r="N36" i="78"/>
  <c r="F29" i="78"/>
  <c r="N31" i="78"/>
  <c r="C41" i="78"/>
  <c r="BI41" i="76"/>
  <c r="N11" i="78"/>
  <c r="BL40" i="76"/>
  <c r="D41" i="78"/>
  <c r="L29" i="78"/>
  <c r="N29" i="78" s="1"/>
  <c r="K11" i="78"/>
  <c r="K27" i="78" s="1"/>
  <c r="M12" i="78"/>
  <c r="N12" i="78" s="1"/>
  <c r="E27" i="78"/>
  <c r="E41" i="78" s="1"/>
  <c r="M17" i="78"/>
  <c r="N17" i="78" s="1"/>
  <c r="N15" i="78"/>
  <c r="BK41" i="76"/>
  <c r="BL41" i="76" s="1"/>
  <c r="BL27" i="76"/>
  <c r="M23" i="78"/>
  <c r="N23" i="78" s="1"/>
  <c r="M14" i="78"/>
  <c r="N14" i="78" s="1"/>
  <c r="N166" i="77"/>
  <c r="K40" i="78"/>
  <c r="G40" i="78"/>
  <c r="G41" i="78" s="1"/>
  <c r="J17" i="78"/>
  <c r="I27" i="78"/>
  <c r="I41" i="78" s="1"/>
  <c r="H40" i="78"/>
  <c r="L40" i="78" s="1"/>
  <c r="J32" i="78"/>
  <c r="L32" i="78"/>
  <c r="N32" i="78" s="1"/>
  <c r="N153" i="77"/>
  <c r="L22" i="78"/>
  <c r="N20" i="78"/>
  <c r="M40" i="78"/>
  <c r="Q14" i="82"/>
  <c r="Q20" i="82" s="1"/>
  <c r="F27" i="78" l="1"/>
  <c r="M27" i="78"/>
  <c r="K41" i="78"/>
  <c r="J27" i="78"/>
  <c r="N40" i="78"/>
  <c r="J40" i="78"/>
  <c r="H41" i="78"/>
  <c r="L27" i="78"/>
  <c r="L41" i="78" s="1"/>
  <c r="M41" i="78"/>
  <c r="R14" i="82"/>
  <c r="R20" i="82" s="1"/>
  <c r="U5" i="82"/>
  <c r="U14" i="82" s="1"/>
  <c r="U20" i="82" s="1"/>
  <c r="G94" i="79"/>
  <c r="G95" i="79"/>
  <c r="N27" i="78" l="1"/>
  <c r="N41" i="78"/>
</calcChain>
</file>

<file path=xl/sharedStrings.xml><?xml version="1.0" encoding="utf-8"?>
<sst xmlns="http://schemas.openxmlformats.org/spreadsheetml/2006/main" count="1495" uniqueCount="695">
  <si>
    <t>Správní poplatky</t>
  </si>
  <si>
    <t>Příjmy z úroků</t>
  </si>
  <si>
    <t xml:space="preserve">C E L K E M    P Ř Í J M Y  </t>
  </si>
  <si>
    <t>nájmy z bytů</t>
  </si>
  <si>
    <t>nájmy z pozemků</t>
  </si>
  <si>
    <t>úroky z účtu</t>
  </si>
  <si>
    <t>pokuty, penále</t>
  </si>
  <si>
    <t>odhady, znalecké posudky</t>
  </si>
  <si>
    <t>odměna za správu</t>
  </si>
  <si>
    <t>inženýring</t>
  </si>
  <si>
    <t>ostatní služby</t>
  </si>
  <si>
    <t>materiálové náklady</t>
  </si>
  <si>
    <t>odměna za privatizaci</t>
  </si>
  <si>
    <t>nájmy z nebytových prostor</t>
  </si>
  <si>
    <t>Poplatek ze psů</t>
  </si>
  <si>
    <t>Poplatek za užívání veřejného prostranství</t>
  </si>
  <si>
    <t>Poplatek ze vstupného</t>
  </si>
  <si>
    <t xml:space="preserve">C  E  L  K  E  M   </t>
  </si>
  <si>
    <t>Druh</t>
  </si>
  <si>
    <t>SR</t>
  </si>
  <si>
    <t>Skut.</t>
  </si>
  <si>
    <t xml:space="preserve"> %</t>
  </si>
  <si>
    <t xml:space="preserve"> % </t>
  </si>
  <si>
    <t>Spravované domy</t>
  </si>
  <si>
    <t>z toho podílové</t>
  </si>
  <si>
    <t>Bytové jednotky</t>
  </si>
  <si>
    <t>Nebytové prostory</t>
  </si>
  <si>
    <t>Kotelny</t>
  </si>
  <si>
    <t>% k UR</t>
  </si>
  <si>
    <t>náklady</t>
  </si>
  <si>
    <t>výnosy</t>
  </si>
  <si>
    <t>majetek</t>
  </si>
  <si>
    <t>výsledky hospodaření</t>
  </si>
  <si>
    <t>celkem</t>
  </si>
  <si>
    <t>náklady podílové domy</t>
  </si>
  <si>
    <t>jiné ostatní náklady</t>
  </si>
  <si>
    <t>prodej majetku - privatizace</t>
  </si>
  <si>
    <t>výnosy podílových domů</t>
  </si>
  <si>
    <t>jiné ostatní výnosy</t>
  </si>
  <si>
    <t>CELKEM</t>
  </si>
  <si>
    <t>opravy a údržba nad 200  tis.Kč</t>
  </si>
  <si>
    <t>opravy a údržba do 200  tis.Kč</t>
  </si>
  <si>
    <t>Převody ze zdaňované činnosti</t>
  </si>
  <si>
    <t>0608</t>
  </si>
  <si>
    <t>0924</t>
  </si>
  <si>
    <t>0926</t>
  </si>
  <si>
    <t>Druh výdaje a kapitola</t>
  </si>
  <si>
    <t>P Ř E H L E D    A K C Í</t>
  </si>
  <si>
    <t>Celkem</t>
  </si>
  <si>
    <t xml:space="preserve">Náklady </t>
  </si>
  <si>
    <t>Výnosy</t>
  </si>
  <si>
    <t xml:space="preserve">% </t>
  </si>
  <si>
    <t>%</t>
  </si>
  <si>
    <t xml:space="preserve">ZŠ a MŠ Barrandov </t>
  </si>
  <si>
    <t>FZŠ Drtinova</t>
  </si>
  <si>
    <t>ZŠ a MŠ Grafická</t>
  </si>
  <si>
    <t>ZŠ Nepomucká</t>
  </si>
  <si>
    <t>ZŠ Podbělohorská</t>
  </si>
  <si>
    <t>ZŠ a MŠ Radlická</t>
  </si>
  <si>
    <t xml:space="preserve">ZŠ a MŠ Tyršova </t>
  </si>
  <si>
    <t>ZŠ a MŠ U Santošky</t>
  </si>
  <si>
    <t>ZŠ waldorfská</t>
  </si>
  <si>
    <t>ZŠ Weberova</t>
  </si>
  <si>
    <t>Celkem ZŠ</t>
  </si>
  <si>
    <t>MŠ Beníškové</t>
  </si>
  <si>
    <t>MŠ Hlubočepská</t>
  </si>
  <si>
    <t>MŠ Kroupova</t>
  </si>
  <si>
    <t>MŠ Kudrnova</t>
  </si>
  <si>
    <t>MŠ Kurandové</t>
  </si>
  <si>
    <t>MŠ Lohniského 830</t>
  </si>
  <si>
    <t>MŠ Lohniského 851</t>
  </si>
  <si>
    <t>MŠ Nad Palatou</t>
  </si>
  <si>
    <t>MŠ Peroutkova</t>
  </si>
  <si>
    <t>MŠ Podbělohorská</t>
  </si>
  <si>
    <t>MŠ Tréglova</t>
  </si>
  <si>
    <t>MŠ Trojdílná</t>
  </si>
  <si>
    <t>MŠ U Železničního mostu</t>
  </si>
  <si>
    <t>Celkem MŠ</t>
  </si>
  <si>
    <t>C S O P</t>
  </si>
  <si>
    <t>KTA</t>
  </si>
  <si>
    <t>OEK</t>
  </si>
  <si>
    <t xml:space="preserve">kapitola 04 - Školství     </t>
  </si>
  <si>
    <t xml:space="preserve">kapitola 05 - Sociální věci a zdravotnictví  </t>
  </si>
  <si>
    <t>kapitola 08 - Bytové hospodářství</t>
  </si>
  <si>
    <t>V Ý D A J E</t>
  </si>
  <si>
    <t>kapitola</t>
  </si>
  <si>
    <t>podkapitola</t>
  </si>
  <si>
    <t>druh výdaje</t>
  </si>
  <si>
    <t>název</t>
  </si>
  <si>
    <t xml:space="preserve">          celkem kapitola</t>
  </si>
  <si>
    <t>0241</t>
  </si>
  <si>
    <t>0341</t>
  </si>
  <si>
    <t>0440</t>
  </si>
  <si>
    <t>0441</t>
  </si>
  <si>
    <t>0539</t>
  </si>
  <si>
    <t>0839</t>
  </si>
  <si>
    <t>0841</t>
  </si>
  <si>
    <t>0909</t>
  </si>
  <si>
    <t>odbor ekonomický</t>
  </si>
  <si>
    <t>0937</t>
  </si>
  <si>
    <t>1009</t>
  </si>
  <si>
    <t>Celkem výdaje</t>
  </si>
  <si>
    <t>výnosy z přecenění reálnou hodnotou</t>
  </si>
  <si>
    <t>náklady z přecenění reálnou hodnotou</t>
  </si>
  <si>
    <t>tvorba rezerv</t>
  </si>
  <si>
    <t>2324-2329</t>
  </si>
  <si>
    <t>prodané pozemky</t>
  </si>
  <si>
    <t>0637</t>
  </si>
  <si>
    <t>výnosy z přecenění reál. hodnotou</t>
  </si>
  <si>
    <t>náklady z přecenění reál. hodnotou</t>
  </si>
  <si>
    <t xml:space="preserve">kapitola 09
§ 6112 - Zastupitelstva obcí
</t>
  </si>
  <si>
    <t>podkapitola 0926</t>
  </si>
  <si>
    <t>Personální věci</t>
  </si>
  <si>
    <t>5019 - Ostatní platy</t>
  </si>
  <si>
    <t>5023 - Odměny členů zastupitelstev</t>
  </si>
  <si>
    <t>5029 - Ostatní platby za provedenou práci</t>
  </si>
  <si>
    <t>5031 - Sociální zabezpečení</t>
  </si>
  <si>
    <t>5032 - Zdravotní pojištění</t>
  </si>
  <si>
    <t>5039 - Ostatní povinné pojistné</t>
  </si>
  <si>
    <t>Výdaje celkem</t>
  </si>
  <si>
    <t xml:space="preserve">kapitola 02 - Městská zeleň a ochrana životního prostředí </t>
  </si>
  <si>
    <t>kapitola 07 - Bezpečnost a veřejný pořádek</t>
  </si>
  <si>
    <t>Plnění
%</t>
  </si>
  <si>
    <t>dotace</t>
  </si>
  <si>
    <t>0113</t>
  </si>
  <si>
    <t>odbor majetku a investic</t>
  </si>
  <si>
    <t>0115</t>
  </si>
  <si>
    <t>odbor územního rozvoje</t>
  </si>
  <si>
    <t>odbor správy veřejného prostranství a zeleně</t>
  </si>
  <si>
    <t>0313</t>
  </si>
  <si>
    <t>0315</t>
  </si>
  <si>
    <t>0413</t>
  </si>
  <si>
    <t>0513</t>
  </si>
  <si>
    <t>0613</t>
  </si>
  <si>
    <t>0639</t>
  </si>
  <si>
    <t>0713</t>
  </si>
  <si>
    <t>0813</t>
  </si>
  <si>
    <t>0910</t>
  </si>
  <si>
    <t>0913</t>
  </si>
  <si>
    <t>0916</t>
  </si>
  <si>
    <t>kapitola 06 - Kultura</t>
  </si>
  <si>
    <t xml:space="preserve">CELKEM </t>
  </si>
  <si>
    <t>daň z nabytí nemovitých věcí</t>
  </si>
  <si>
    <t>odpisy majetku</t>
  </si>
  <si>
    <t>zůstatková cena prodaného majetku</t>
  </si>
  <si>
    <t>Daň z nemovitých věcí</t>
  </si>
  <si>
    <t>Ostatní přijaté vratky transferů</t>
  </si>
  <si>
    <t>Přijaté pojistné náhrady</t>
  </si>
  <si>
    <t>Příjmy z poskytování služeb a výrobků</t>
  </si>
  <si>
    <t>Celkem CSOP, KC</t>
  </si>
  <si>
    <t>Kulturní centrum Prahy 5</t>
  </si>
  <si>
    <t>0641</t>
  </si>
  <si>
    <t xml:space="preserve">Přenesená daňová povinnost </t>
  </si>
  <si>
    <t>Změna stavu krátkodobých prostředků na bankovních účtech</t>
  </si>
  <si>
    <t>0143</t>
  </si>
  <si>
    <t>0426</t>
  </si>
  <si>
    <t>odbor matrik a státního občanství</t>
  </si>
  <si>
    <t>0615</t>
  </si>
  <si>
    <t>0843</t>
  </si>
  <si>
    <t>0917</t>
  </si>
  <si>
    <t>odbor legislativní</t>
  </si>
  <si>
    <t>kapitola 01 - Územní rozvoj a rozvoj bydlení</t>
  </si>
  <si>
    <t>kapitola 03 - Doprava</t>
  </si>
  <si>
    <t>Nákup městského mobiliáře</t>
  </si>
  <si>
    <t>participativní rozpočet</t>
  </si>
  <si>
    <t>0739</t>
  </si>
  <si>
    <t>0409</t>
  </si>
  <si>
    <t>0410</t>
  </si>
  <si>
    <t>0437</t>
  </si>
  <si>
    <t>0526</t>
  </si>
  <si>
    <t>0609</t>
  </si>
  <si>
    <t>0710</t>
  </si>
  <si>
    <t>Stavební úpravy komunikace Na Pomezí</t>
  </si>
  <si>
    <t>prodej pozemků</t>
  </si>
  <si>
    <t>OLEG</t>
  </si>
  <si>
    <t>OBP</t>
  </si>
  <si>
    <t>OMSO</t>
  </si>
  <si>
    <t>OIN</t>
  </si>
  <si>
    <t>ORJ</t>
  </si>
  <si>
    <t>č. usnesení</t>
  </si>
  <si>
    <t>%
čerpání</t>
  </si>
  <si>
    <t xml:space="preserve">Celkem </t>
  </si>
  <si>
    <t>FZŠ Barrandov II, V Remízku 7/919</t>
  </si>
  <si>
    <t>ZHMP č. 17/7 z 24.5.2012</t>
  </si>
  <si>
    <t xml:space="preserve">celkem </t>
  </si>
  <si>
    <t>HMP</t>
  </si>
  <si>
    <t xml:space="preserve">FZŠ  a MŠ Barrandov II. </t>
  </si>
  <si>
    <t xml:space="preserve">ZŠ a MŠ Kořenského </t>
  </si>
  <si>
    <t>Příloha č. 11
v Kč</t>
  </si>
  <si>
    <t>počáteční stav</t>
  </si>
  <si>
    <t>přírůstek</t>
  </si>
  <si>
    <t>úbytek</t>
  </si>
  <si>
    <t>konečný stav</t>
  </si>
  <si>
    <t>014 - Ocenitelná práva</t>
  </si>
  <si>
    <t>021 - Budovy, stavby</t>
  </si>
  <si>
    <t>031 - Pozemky</t>
  </si>
  <si>
    <t>036 0031- Pozemky určené k prodeji</t>
  </si>
  <si>
    <t>032 - Umělecké předměty</t>
  </si>
  <si>
    <t>Nedokončený dlouhodobý hmotný majetek</t>
  </si>
  <si>
    <t>Nedokončený dlouhodobý nehmotný majetek</t>
  </si>
  <si>
    <t>Zálohy na investice</t>
  </si>
  <si>
    <t>Dlouhodobé pohledávky (na účtu poskytnuté návratné finanční výpomoci dlouhodobé)</t>
  </si>
  <si>
    <t xml:space="preserve">Dlouhodobé poskytnuté zálohy </t>
  </si>
  <si>
    <t>Příloha č. 12
v Kč</t>
  </si>
  <si>
    <t>Příloha č. 13   
v Kč</t>
  </si>
  <si>
    <t xml:space="preserve">Celkem odvody </t>
  </si>
  <si>
    <t xml:space="preserve">Celkem odvody organizací městské části do rozpočtu </t>
  </si>
  <si>
    <t>C E L K E M   ODVODY,  PŘEVODY  A  VYPOŘÁDÁNÍ</t>
  </si>
  <si>
    <t>zkoušky zvláštní odborné způsobilosti</t>
  </si>
  <si>
    <t>POVINNÉ ODVODY CELKEM</t>
  </si>
  <si>
    <t xml:space="preserve">POVINNÉ DOPLATKY CELKEM </t>
  </si>
  <si>
    <t xml:space="preserve">FZŠ V Remízku, Barrandov II , Praha 5 </t>
  </si>
  <si>
    <t>ZŠ a MŠ Grafická 13/1060, Praha 5</t>
  </si>
  <si>
    <t>ZŠ Nepomucká 1/139, Praha 5</t>
  </si>
  <si>
    <t>ZŠ a MŠ Kořenského 10/760, Praha 5</t>
  </si>
  <si>
    <t>ZŠ a MŠ Praha 5 - Radlice, Radlická 140/115</t>
  </si>
  <si>
    <t xml:space="preserve">Tyršova ZŠ a MŠ, U Tyršovy školy 1/430,  Praha 5 - Jinonice </t>
  </si>
  <si>
    <t>ZŠ waldorfská, Praha 5 - Jinonice , Butovická 228/9</t>
  </si>
  <si>
    <t xml:space="preserve">ZŠ a MŠ Weberova 1/1090, Praha 5 - Košíře </t>
  </si>
  <si>
    <t xml:space="preserve">MŠ Hlubočepská 90, Praha 5 - Hlubočepy </t>
  </si>
  <si>
    <t>MŠ "Slunéčko" Praha 5 - Košíře, Beníškové 988</t>
  </si>
  <si>
    <t xml:space="preserve">MŠ Kroupova 2775, Praha 5 - Smíchov </t>
  </si>
  <si>
    <t xml:space="preserve">MŠ "U krtečka", Kudrnova 235, Praha 5 - Motol </t>
  </si>
  <si>
    <t xml:space="preserve">MŠ Kurandové 669, Praha 5 - Barrandov </t>
  </si>
  <si>
    <t xml:space="preserve">MŠ Lohniského 830, Praha 5 - Barrandov </t>
  </si>
  <si>
    <t xml:space="preserve">MŠ Lohniského 851, Praha 5 - Barrandov </t>
  </si>
  <si>
    <t>MŠ Peroutkova 1004, Praha 5 - Košíře</t>
  </si>
  <si>
    <t xml:space="preserve">MŠ Podbělohorská 2185, Praha 5 - Košíře </t>
  </si>
  <si>
    <t xml:space="preserve">MŠ se speciálními třídami DUHA, Trojdílná 1117,  Praha 5 - Košíře </t>
  </si>
  <si>
    <t xml:space="preserve">MŠ  U železničního mostu 2629, Praha 5 - Smíchov </t>
  </si>
  <si>
    <t>Centrum sociální a ošetřovatelské pomoci, nám. 14. října 802/11, Praha 5</t>
  </si>
  <si>
    <t>Příloha č. 7
v tis.Kč</t>
  </si>
  <si>
    <t>Příloha č. 10
v tis.Kč</t>
  </si>
  <si>
    <t>Předprojekční průzkumy</t>
  </si>
  <si>
    <t>Servery</t>
  </si>
  <si>
    <t>prodej majetku</t>
  </si>
  <si>
    <t>prodej majetku - statut</t>
  </si>
  <si>
    <t>KMČ - OHS</t>
  </si>
  <si>
    <t>0213</t>
  </si>
  <si>
    <t>daň z příjmu právnických osob</t>
  </si>
  <si>
    <t>daň z právnických osob</t>
  </si>
  <si>
    <t xml:space="preserve">VLASTNÍ  PŘÍJMY  CELKEM </t>
  </si>
  <si>
    <t>běžné</t>
  </si>
  <si>
    <t>kapitálové</t>
  </si>
  <si>
    <t>01
územní rozvoj a rozvoj bydlení</t>
  </si>
  <si>
    <t>02
městská zeleň a ochrana životního prostředí</t>
  </si>
  <si>
    <t>03
doprava</t>
  </si>
  <si>
    <t>odbor Kancelář tajemníka</t>
  </si>
  <si>
    <t>odbor Kancelář starosty</t>
  </si>
  <si>
    <t>odbor školství</t>
  </si>
  <si>
    <t>05
sociální věci a zdravotnictví</t>
  </si>
  <si>
    <t>06
kultura</t>
  </si>
  <si>
    <t>0619</t>
  </si>
  <si>
    <t>oddělení PR, tiskového a protokolu</t>
  </si>
  <si>
    <t>07
bezpečnost a veřejný pořádek</t>
  </si>
  <si>
    <t>odbor Kancelář městské části</t>
  </si>
  <si>
    <t>08
bytové hospodářství</t>
  </si>
  <si>
    <t>odbor informatiky</t>
  </si>
  <si>
    <t>odbor Kancelář tajemníka - sociální fond</t>
  </si>
  <si>
    <t>10
ostatní činnosti</t>
  </si>
  <si>
    <t>1016</t>
  </si>
  <si>
    <t>doplatky místních poplatků - poplatky ze psů</t>
  </si>
  <si>
    <t xml:space="preserve">ZŠ a MŠ U Santošky 1007/1, Praha 5 - Smíchov </t>
  </si>
  <si>
    <t>FZŠ Drtinova, Praha 5</t>
  </si>
  <si>
    <t>ZŠ Podbělohorská, Praha 5</t>
  </si>
  <si>
    <t>MŠ Nad Palatou 613, Praha 5</t>
  </si>
  <si>
    <t xml:space="preserve">MŠ Tréglova 780, Praha 5 - Barrandov </t>
  </si>
  <si>
    <t xml:space="preserve">019 - Jiný dlouhodobý nehmotný majetek </t>
  </si>
  <si>
    <t>MČ</t>
  </si>
  <si>
    <t>Příjmy</t>
  </si>
  <si>
    <t>třída</t>
  </si>
  <si>
    <t>druh</t>
  </si>
  <si>
    <t>položka</t>
  </si>
  <si>
    <t>1
daňové příjmy</t>
  </si>
  <si>
    <t>2
nedaňové příjmy</t>
  </si>
  <si>
    <t xml:space="preserve">Pokuty </t>
  </si>
  <si>
    <t>Přijaté nekapitálové příspěvky a ostatní nedaňové příjmy</t>
  </si>
  <si>
    <t>4
přijaté transfery</t>
  </si>
  <si>
    <t>Financování</t>
  </si>
  <si>
    <t>8
financování</t>
  </si>
  <si>
    <t>odbor bytů a převodů nemovitých věcí</t>
  </si>
  <si>
    <t>04                                                                                                                                                                                                                                                                                                                                                                                           školství</t>
  </si>
  <si>
    <t>0443</t>
  </si>
  <si>
    <t>0908</t>
  </si>
  <si>
    <t>0936</t>
  </si>
  <si>
    <t>FZŠ Barrandov II.</t>
  </si>
  <si>
    <t>ZŠ Kořenského</t>
  </si>
  <si>
    <t>ZŠ Pod Žvahovem</t>
  </si>
  <si>
    <t>02 - Městská zeleň a ochrana životního prostředí</t>
  </si>
  <si>
    <t>Vybudování dětského hřiště Wassermannova</t>
  </si>
  <si>
    <t>Revitalizace parku Klamovka</t>
  </si>
  <si>
    <t>Rekonstrukce parku Kavalírka</t>
  </si>
  <si>
    <t>Rekonstrukce parku Santoška</t>
  </si>
  <si>
    <t>03 - Doprava</t>
  </si>
  <si>
    <t>04 - Školství</t>
  </si>
  <si>
    <t xml:space="preserve">05 - Sociální věci a zdravotnictví  </t>
  </si>
  <si>
    <t>06 - Kultura</t>
  </si>
  <si>
    <t>07 - Bezpečnost a veřejný pořádek</t>
  </si>
  <si>
    <t>Vybavení archivů a nákup kancelářské techniky</t>
  </si>
  <si>
    <t>Rezervy kapitálových výdajů</t>
  </si>
  <si>
    <t>Kapitálové výdaje celkem</t>
  </si>
  <si>
    <t>0741</t>
  </si>
  <si>
    <t>Malá galerie s infocentrem Štefánikova 15</t>
  </si>
  <si>
    <t xml:space="preserve">ZŠ Pod Žvahovem </t>
  </si>
  <si>
    <t>C. Odvody do rozpočtu HMP</t>
  </si>
  <si>
    <t>G. Městská část odvede či převede dále</t>
  </si>
  <si>
    <t>0926 SF</t>
  </si>
  <si>
    <t>ZŠ a MŠ Barrandov, Chaplinovo nám., Praha 5</t>
  </si>
  <si>
    <t>ZŠ Pod Žvahovem, Praha 5</t>
  </si>
  <si>
    <t>Příloha č. 1
v tis. Kč</t>
  </si>
  <si>
    <t>Schválený
rozpočet</t>
  </si>
  <si>
    <t>Stavební úpravy a nástavba objektu Lidická 251/34</t>
  </si>
  <si>
    <t>Participativní rozpočet</t>
  </si>
  <si>
    <t>Rekonstrukce inženýrských sítí v památkové zóně Buďánka</t>
  </si>
  <si>
    <t>Příloha č. 5
v tis.Kč</t>
  </si>
  <si>
    <t>Zdaňovaná činnost, správní firmy</t>
  </si>
  <si>
    <t>Ostatní zdaňovaná činnost, odbory</t>
  </si>
  <si>
    <t xml:space="preserve">     z toho podílové</t>
  </si>
  <si>
    <t>Centra, stř. 95 
(Poliklinika Barrandov)</t>
  </si>
  <si>
    <t>Centra, stř. 96 
(Elišky Peškové)</t>
  </si>
  <si>
    <t>Austis, stř. 9499 
(Areál Pod Žvahovem)</t>
  </si>
  <si>
    <t>Centra, stř. 97 
(nebytové prostory)</t>
  </si>
  <si>
    <t>AquaDream, stř. 98 
(Sportovní centrum Barrandov)</t>
  </si>
  <si>
    <t>Isco, stř. 99 
(Areál Klikatá)</t>
  </si>
  <si>
    <t>Centra, stř. 92 
(J. Plachty)</t>
  </si>
  <si>
    <t>Centra, stř. 93 
(Staropramenná)</t>
  </si>
  <si>
    <t>Centra, stř. 94 
(Portheimka)</t>
  </si>
  <si>
    <t>Centra, stř. 9099 
(Ženské domovy, Na Neklance, KC Prádelna)</t>
  </si>
  <si>
    <t>Centra, stř. 91 
(Machatého)</t>
  </si>
  <si>
    <t>Centra, stř. 9166 
(společenství vlastníků)</t>
  </si>
  <si>
    <t xml:space="preserve"> Příloha č. 6 
v tis. Kč</t>
  </si>
  <si>
    <t>Název organizace</t>
  </si>
  <si>
    <t>Doplňková činnost</t>
  </si>
  <si>
    <t>Odvod</t>
  </si>
  <si>
    <t>Fond</t>
  </si>
  <si>
    <t>Odměn</t>
  </si>
  <si>
    <t>Rezervní</t>
  </si>
  <si>
    <t>Celkem organizace</t>
  </si>
  <si>
    <t>Schválený 
rozpočet</t>
  </si>
  <si>
    <t>Druh majetku</t>
  </si>
  <si>
    <t>013 - Dlouhodobý nehmotný majetek nad 60 tis. Kč</t>
  </si>
  <si>
    <t>036 0021 - Budovy, stavby určené k prodeji</t>
  </si>
  <si>
    <t>022 - Dlouhodobý hmotný majetek nad 40 tis. Kč</t>
  </si>
  <si>
    <t>018 - Drobný dlouhodobý nehmotný majetek 
(7 - 60 tis. Kč)</t>
  </si>
  <si>
    <t>028 - Drobný dlouhodobý hmotný majetek 
(3 - 40 tis. Kč)</t>
  </si>
  <si>
    <t xml:space="preserve">018 - Drobný dlouhodobý nehmotný majetek  
(7-60 tis.Kč)        </t>
  </si>
  <si>
    <t xml:space="preserve">013 - Dlouhodobý nehmotný majetek 
nad 60 tis.Kč     </t>
  </si>
  <si>
    <t xml:space="preserve">022 - Dlouhodobý hmotný majetek 
nad 40 tis. Kč          </t>
  </si>
  <si>
    <t xml:space="preserve">integrace cizinců - podpora vzdělávacích aktivit k integraci cizinců </t>
  </si>
  <si>
    <t>Částka</t>
  </si>
  <si>
    <t>A. Dorovnání dotací ze státního rozpočtu</t>
  </si>
  <si>
    <t xml:space="preserve">parcipativní rozpočty - investiční výdaje </t>
  </si>
  <si>
    <t xml:space="preserve">participativní rozpočty  - neinvestiční výdaje </t>
  </si>
  <si>
    <t>D. Povinné doplatky - převody ze zdrojů MHMP</t>
  </si>
  <si>
    <t>Celkem odvody do státního rozpočtu</t>
  </si>
  <si>
    <t>Celkem ostatní odvody</t>
  </si>
  <si>
    <t>F. Ostatní odvody organizací - nedočerpané účelové příspěvky a dotace z rozpočtu MČ</t>
  </si>
  <si>
    <t>E. Odvody od organizací zřízených MČ</t>
  </si>
  <si>
    <t>B. Povinné odvody do státního rozpočtu</t>
  </si>
  <si>
    <t>Celkem odvody organizací městské části</t>
  </si>
  <si>
    <t>Příloha č. 2 
v Kč</t>
  </si>
  <si>
    <t>účel - název akce</t>
  </si>
  <si>
    <t>běžné a kapitálové</t>
  </si>
  <si>
    <t>Celkem transfery</t>
  </si>
  <si>
    <t>vyčerpáno</t>
  </si>
  <si>
    <t>částka</t>
  </si>
  <si>
    <t>Účelové transfery ze státního rozpočtu</t>
  </si>
  <si>
    <t>Účelové transfery z rozpočtu hlavního města Prahy a EU</t>
  </si>
  <si>
    <t>Účelové transfery z rozpočtu hlavního města Prahy</t>
  </si>
  <si>
    <t>SP</t>
  </si>
  <si>
    <t>UP</t>
  </si>
  <si>
    <t xml:space="preserve">Poplatek z pobytu </t>
  </si>
  <si>
    <t xml:space="preserve">Zrušené místní poplatky </t>
  </si>
  <si>
    <t>Skutečnost k
31.12.2020</t>
  </si>
  <si>
    <t>Upravený rozpočet k 31.12.2020</t>
  </si>
  <si>
    <t>Splátky půjčených prostředků od příspěvkových  organizací</t>
  </si>
  <si>
    <t>Neinvestiční transfery z finančních mechanismů</t>
  </si>
  <si>
    <t>Schválený rozpočet</t>
  </si>
  <si>
    <t>Upravený rozpočet</t>
  </si>
  <si>
    <t>Skutečnost</t>
  </si>
  <si>
    <t>0110</t>
  </si>
  <si>
    <t>0218</t>
  </si>
  <si>
    <t>odbor přípravy a realizace investic</t>
  </si>
  <si>
    <t>0318</t>
  </si>
  <si>
    <t>0337</t>
  </si>
  <si>
    <t>0418</t>
  </si>
  <si>
    <t xml:space="preserve">odbor Kancelář tajemníka </t>
  </si>
  <si>
    <t>0434</t>
  </si>
  <si>
    <t>odbor vnějších vztahů a komunikace</t>
  </si>
  <si>
    <t>0518</t>
  </si>
  <si>
    <t xml:space="preserve">odbor Kancelář tajemníka  </t>
  </si>
  <si>
    <t>0537</t>
  </si>
  <si>
    <t xml:space="preserve">odbor sociální problematiky </t>
  </si>
  <si>
    <t>0618</t>
  </si>
  <si>
    <t>0634</t>
  </si>
  <si>
    <t>odbor sociální problematiky</t>
  </si>
  <si>
    <t>0726</t>
  </si>
  <si>
    <t>0737</t>
  </si>
  <si>
    <t>0740</t>
  </si>
  <si>
    <t>0818</t>
  </si>
  <si>
    <t xml:space="preserve">09 místní správa a zastupitelstva obcí </t>
  </si>
  <si>
    <t>0918</t>
  </si>
  <si>
    <t>0934</t>
  </si>
  <si>
    <t>0935</t>
  </si>
  <si>
    <t>odbor osobních dokladů, evidence obyvatel a voleb</t>
  </si>
  <si>
    <t>odbor živnostenský a občansko-správních agend</t>
  </si>
  <si>
    <t xml:space="preserve">                      Výsledky hospodaření Městské části Praha 5 za rok 2020
                      Výdaje - hlavní činnost</t>
  </si>
  <si>
    <t>UR</t>
  </si>
  <si>
    <t>P Ř E H L E D   V Ý D A J Ů  P O   K A P I T O L Á C H</t>
  </si>
  <si>
    <t>kapitola 09 - Místní správa</t>
  </si>
  <si>
    <t>kapitola 10 - Ostatní činnosti</t>
  </si>
  <si>
    <t>kap. 01 - Územní rozvoj a rozvoj bydlení</t>
  </si>
  <si>
    <t>Celkem kap. 01 - Územní rozvoj a rozvoj bydlení</t>
  </si>
  <si>
    <t>Regenerace úprav veřejných prostor Štefánikova ulice (OSP)</t>
  </si>
  <si>
    <t xml:space="preserve">Revitalizace zeleně Chaplinovo náměstí </t>
  </si>
  <si>
    <t>Realizace sportovně relaxačního areálu Vidoule</t>
  </si>
  <si>
    <t xml:space="preserve">Vybudování parku Na Pláni </t>
  </si>
  <si>
    <t>Ozeleňování a ochlazování ulic Prahy 5</t>
  </si>
  <si>
    <t>Komunitní zahrada Hlubočepy, skalka, zahrada, plácek</t>
  </si>
  <si>
    <t>Rekonstrukce komunikací a zeleně v parku Mrázovka</t>
  </si>
  <si>
    <t>Obnova dětského hřiště Sacré Coeur</t>
  </si>
  <si>
    <t>Obnova dětského hřiště Bochovská</t>
  </si>
  <si>
    <t>PD úprava předporostu památkové osady Buďánka</t>
  </si>
  <si>
    <t>Rekonstrukce dětského hřiště Aréna</t>
  </si>
  <si>
    <t>Rekonstrukce dětského hřiště Pod Děvínem</t>
  </si>
  <si>
    <t>Rekonstrukce dětského hřiště a sportoviště Vejražkova</t>
  </si>
  <si>
    <t>Rekonstrukce dětského hřiště Na Ovčíně</t>
  </si>
  <si>
    <t>Realizace parku V Remízku</t>
  </si>
  <si>
    <t>Realizace parčíku zastávka Hlubočepy, Slivenecká</t>
  </si>
  <si>
    <t>Celkem kap. 02 - Městská zeleň a ochrana životního prostředí</t>
  </si>
  <si>
    <t>Vybudování zpomalovacího prahu v ulici Pod Žvahovem</t>
  </si>
  <si>
    <t>Realizace projektu Smart Cities Bezpečný přechod</t>
  </si>
  <si>
    <t>Celkem kap. 03 - Doprava</t>
  </si>
  <si>
    <t>ZŠ Waldorfská, obj. Mezi Rolemi 34/8, Praha 5 - Jinonice - provedení nového pavilonu</t>
  </si>
  <si>
    <t>Úprava objektu Drtinova 3215/3a, Praha 5 - pro potřeby FZŠ Drtinova</t>
  </si>
  <si>
    <t>FZŠ a MŠ Barrandov II, V Remízku 919/7, Praha 5 - Hlubočepy - komplexní rekonstrukce školní kuchyně</t>
  </si>
  <si>
    <t>ZŠ a MŠ - bezbariérovost škol MČ Praha 5</t>
  </si>
  <si>
    <t>ZŠ a MŠ Kořenského, objekt Pod Žvahovem 463/21b - rekonstrukce objektu</t>
  </si>
  <si>
    <t>MŠ Nad Palatou, objekt Pod Lipkami, P5 - Smíchov - nástavba na hospodářském pavilonu, dokončení výměny oken se zateplením střechy a fasád UP</t>
  </si>
  <si>
    <t>MŠ Beníškové, objekt Naskové 1214/5, P 5 - Košíře - nástavba 2. NP objektu</t>
  </si>
  <si>
    <t>ZŠ Smíchov CITY</t>
  </si>
  <si>
    <t>ZŠ a MŠ U Santošky, objekt U Santošky 178/1, P 5 - Smíchov - rekonstrukce elektroinstalace a osvětlení</t>
  </si>
  <si>
    <t>ZŠ a MŠ U Santošky, objekt U Santošky 951 a 1007/1a3a, P 5 - Smíchov - nová VZT pro ŠJ a kuchyň včetně stavebních úprav</t>
  </si>
  <si>
    <t>ZŠ a MŠ Kořenského, objekt Kořenského 760/10, P 5 - Smíchov - vestavba do půdního prostoru</t>
  </si>
  <si>
    <t>Realizace bezpečnostních opatření - mateřské školy</t>
  </si>
  <si>
    <t>Výdaje na průzkumy, studie a projekty - školství</t>
  </si>
  <si>
    <t>Výdaje na průzkumy, studie a projekty - sportovní zařízení</t>
  </si>
  <si>
    <t>Realizace streeworkout v Husových sadech</t>
  </si>
  <si>
    <t>Rekostrukce skateparku Butovická</t>
  </si>
  <si>
    <t>Streeworkout Sacré Coeur</t>
  </si>
  <si>
    <t>Realizace sportoviště Pod Žvahovem</t>
  </si>
  <si>
    <t>Hřiště Hlubočepy</t>
  </si>
  <si>
    <t>Příspěvky ZŠ</t>
  </si>
  <si>
    <t>Odkoupení pozemku parc. Č. 166/1 k. ú. Hlubočepy</t>
  </si>
  <si>
    <t>Celkem kap. 04 - Školství</t>
  </si>
  <si>
    <t>Zateplení technického pavilonu Na Hřebenkách 2765/3a Jesle</t>
  </si>
  <si>
    <t>Vyhotovení PD na zateplení objektu U Okrouhlíku 3305/9</t>
  </si>
  <si>
    <t>Vybudování evak. výtahu, staveb.úpravy Na Neklance 2534/15</t>
  </si>
  <si>
    <t>Komunitní centrum Prádelna 38a</t>
  </si>
  <si>
    <t>PD instal.dom.telefonů - Dům s pečovatel.službou Zubatého 10</t>
  </si>
  <si>
    <t>Poskytnutí investičního příspěvku CSOP na nákup myčky, podložních mís a emitních mís</t>
  </si>
  <si>
    <t xml:space="preserve">Celkem kap. 05 - Sociální věci a zdravotnictví  </t>
  </si>
  <si>
    <t>Letohrádek Portheimka č.p. 68, Štefánikova 12, Praha 5 - Smíchov</t>
  </si>
  <si>
    <t>Pamětní desky</t>
  </si>
  <si>
    <t>Ceklem kap. 06 - Kultura</t>
  </si>
  <si>
    <t>Samoobslužné klíčové hospodářství</t>
  </si>
  <si>
    <t>Celkem kap. 07 - Bezpečnost a veřejný pořádek</t>
  </si>
  <si>
    <t>08 - Bytové hospodářství a nebytové hospodářství</t>
  </si>
  <si>
    <t>Stavební úpravy Raudnitzova domu Hlubočepy</t>
  </si>
  <si>
    <t>Demolice objektu na pozemku p.č. 149/4 v k.ú. Hlubočepy</t>
  </si>
  <si>
    <t>Opravy bytových jednotek MČ</t>
  </si>
  <si>
    <t>Vybudování výtahu a schodišťových plošin Plzeňská 442 a 445</t>
  </si>
  <si>
    <t>Zpevnění opěrných zdí a schodišťě Buďánka</t>
  </si>
  <si>
    <t>Rekonstrukce opěrných zdí, schodišť vč. sítí k.ú. Hlubočepy</t>
  </si>
  <si>
    <t>Stavební úpravy objektu Elišky Peškové 333/7</t>
  </si>
  <si>
    <t>Realizace projektu PIAC 5 v Ženských domovech</t>
  </si>
  <si>
    <t>Rekonstrukce a přístavba stávajícího objektu Poštovka</t>
  </si>
  <si>
    <t>Bydlení pro seniory Hlubočepy - novostavba na pozemku p.č.149/4</t>
  </si>
  <si>
    <t>Stavební úpravy komerčních prostor v přízemí objektu Štefánikova 3/61</t>
  </si>
  <si>
    <t>Rekonstrukce a přístavba objektu Na Doubkové</t>
  </si>
  <si>
    <t>Vybudování nové obřadní síně v parku Sacré Coeur</t>
  </si>
  <si>
    <t>Zateplení fasády a výměna oken Plzeňská č.p.442 a 445</t>
  </si>
  <si>
    <t>Výdaje na průzkumy, studie a projekty nebytového hospodářství</t>
  </si>
  <si>
    <t>Výdaje na průzkumy, studie a projekty bytového hospodářství</t>
  </si>
  <si>
    <t>Odkoupení pozemků 13 garáží s pozemkem při ul. K Vodojemu</t>
  </si>
  <si>
    <t>Celkem kap. 08 - Bytové hospodářství a nebytové hospodářství</t>
  </si>
  <si>
    <t>09 - Místní správa</t>
  </si>
  <si>
    <t>Výměna oken a oprava fasád objektu nám. 14. října 1381/4 a Preslova 553/4</t>
  </si>
  <si>
    <t>Stavební úpravy suterénních prostor v objektu Štefánikova č. 17 pro potřeby ÚMČ, vybudování spisového archivu a technických prostor úřadu</t>
  </si>
  <si>
    <t>Drobné stavební úpravy</t>
  </si>
  <si>
    <t>Investiční akce v budovách úřadu</t>
  </si>
  <si>
    <t>Stavební úprava budov ÚMČ Praha 5</t>
  </si>
  <si>
    <t>Úpravy vedení slaboproudé a datové kabeláže na pracovištích ISVS</t>
  </si>
  <si>
    <t>Akce financované z VHČ - oddělení  hospodářské správy</t>
  </si>
  <si>
    <t>Bezdrátový elektronický přístupový systém klíčového hospodářství pro budovy nám. 14. října a Štefánikova 17</t>
  </si>
  <si>
    <t>Rekonstrukce systémové kabeláže datových cest</t>
  </si>
  <si>
    <t>Technické zhodnocení budov</t>
  </si>
  <si>
    <t>Diskové uložiště, hlasovací zařízení</t>
  </si>
  <si>
    <t>Licence VM ware</t>
  </si>
  <si>
    <t>Nákup mikrofonů</t>
  </si>
  <si>
    <t>Licence pro Backup</t>
  </si>
  <si>
    <t>Rekonstrukce dveří hlavních vstupů</t>
  </si>
  <si>
    <t>Celkem kap. 09 - Místní správa</t>
  </si>
  <si>
    <t>10 - Ostatní činnost</t>
  </si>
  <si>
    <t>Dotace z MHMP z minulých  let</t>
  </si>
  <si>
    <t>Celkem kap. 10 - Ostatní činnosti</t>
  </si>
  <si>
    <t>Investice celkem</t>
  </si>
  <si>
    <t xml:space="preserve">                      Výsledky hospodaření Městské části Praha 5 za rok 2020
                       Kapitálové výdaje</t>
  </si>
  <si>
    <t xml:space="preserve">NÁZEV </t>
  </si>
  <si>
    <t>HLAVNÍ ČINNOST</t>
  </si>
  <si>
    <t>DOPLŇKOVÁ ČINNOST</t>
  </si>
  <si>
    <t>Hospodářský výsledek</t>
  </si>
  <si>
    <t>Plán</t>
  </si>
  <si>
    <t xml:space="preserve">                         Výsledky hospodaření Městské části Praha 5 za rok 2020
                          Hospodaření příspěvkových organizací zřízených MČ</t>
  </si>
  <si>
    <t>Výsledky hospodaření Městské části Praha 5 za rok 2020  Náklady a výnosy - zdaňovaná činnost</t>
  </si>
  <si>
    <t xml:space="preserve">                                 Výsledky hospodaření Městské části Praha 5 za rok 2020
                                Zdaňovaná činnost - správní firmy</t>
  </si>
  <si>
    <t xml:space="preserve">                          Výsledky hospodaření Městské části Praha 5 za rok 2020              
                           Ostatní zdaňovaná činnost - odbory</t>
  </si>
  <si>
    <t xml:space="preserve">                                       Výsledky hospodaření Městské části Praha 5 za rok 2020                                       
                                       Zdaňovaná činnost celkem</t>
  </si>
  <si>
    <r>
      <t xml:space="preserve">                   Výsledky hospodaření Městské části Praha 5 za rok 2020
                   Příspěvkové organizace - příděly do fondů a stanovení odvodů                                         </t>
    </r>
    <r>
      <rPr>
        <sz val="14"/>
        <rFont val="Times New Roman CE"/>
        <charset val="238"/>
      </rPr>
      <t/>
    </r>
  </si>
  <si>
    <t xml:space="preserve">                     Výsledky hospodaření Městské části Praha 5 za rok 2020       
                     Přehled účelových transferů a jejich čerpání</t>
  </si>
  <si>
    <t>Upravený rozpočet
 k 31.12.2020</t>
  </si>
  <si>
    <t>Skutečnost 
k 31.12.2020</t>
  </si>
  <si>
    <t xml:space="preserve">                        Výsledky hospodaření Městské části Praha 5 za rok 2020
                        Odměňování členů zastupitelstva</t>
  </si>
  <si>
    <t>Schválený rozpočet 2020</t>
  </si>
  <si>
    <t>Upravený rozpočet k 31.12. 2020</t>
  </si>
  <si>
    <t>Skutečnost k 31.12. 2020</t>
  </si>
  <si>
    <t>Příjmy z pronájmu ost.nemovit. věcí a jejich části</t>
  </si>
  <si>
    <t>Sociální služby</t>
  </si>
  <si>
    <t>Sociální služby HMP</t>
  </si>
  <si>
    <t>Údržba plastik</t>
  </si>
  <si>
    <t>Výkon pěstounské péče</t>
  </si>
  <si>
    <t>Podpora škol - EU Šablony Butovická</t>
  </si>
  <si>
    <t>0417, 0418</t>
  </si>
  <si>
    <t>Snížení energetické náročnosti MŠ Lohniského</t>
  </si>
  <si>
    <t>4/52</t>
  </si>
  <si>
    <t>Systémová podpora výuky ČJ - ZŠ Grafická</t>
  </si>
  <si>
    <t>Pohřebné</t>
  </si>
  <si>
    <t>Operační program Praha - pól růstu</t>
  </si>
  <si>
    <t>0440, 0417, 0517, 0539, 0526</t>
  </si>
  <si>
    <t>Koronavir - řešení krizové situace s šířením koronaviru</t>
  </si>
  <si>
    <t>0741, 1009</t>
  </si>
  <si>
    <t>Zkoušky zvláštní odborné způsobilosti úředníků</t>
  </si>
  <si>
    <t>6/53</t>
  </si>
  <si>
    <t xml:space="preserve">Adiktologické služby - protidrogová prevence </t>
  </si>
  <si>
    <t>Podpora vzdělávání</t>
  </si>
  <si>
    <t>Primární prevence ve školách</t>
  </si>
  <si>
    <t>0539, 0926</t>
  </si>
  <si>
    <t>Sociálně právní ochrana dětí</t>
  </si>
  <si>
    <t>Výkon sociální práce</t>
  </si>
  <si>
    <t>Integrace cizinců</t>
  </si>
  <si>
    <t>0437, 0426</t>
  </si>
  <si>
    <t>Místní akční plán vzdělávání II</t>
  </si>
  <si>
    <t>0426, 0440</t>
  </si>
  <si>
    <t>Vratka 100% podíl na daňové povinnosti</t>
  </si>
  <si>
    <t>Výherní hrací přístroje</t>
  </si>
  <si>
    <t>Odměny covid - zaměstancům sociálních služeb</t>
  </si>
  <si>
    <t>Podpora škol - EU Šablony MŠ Podbělohorská</t>
  </si>
  <si>
    <t>EU - Kolegiální podpora - rozvoj pedagogů</t>
  </si>
  <si>
    <t>Snížení energetické náročnosti MŠ MŠ Nad Palatou</t>
  </si>
  <si>
    <t>0437, 0418</t>
  </si>
  <si>
    <t>0916, 0710, 0924, 0926</t>
  </si>
  <si>
    <t>Volby do 1/3 Senátu Parlamentu ČR</t>
  </si>
  <si>
    <t>Mzdové prostředky školství</t>
  </si>
  <si>
    <t>0924, 0926, 0916</t>
  </si>
  <si>
    <t xml:space="preserve">CSOP - kompenzace vícenákladů </t>
  </si>
  <si>
    <t>Výkon sociální práce Covid odměny</t>
  </si>
  <si>
    <t>Bezdomovectví</t>
  </si>
  <si>
    <t>9/107</t>
  </si>
  <si>
    <t>Sčítání lidu, domů a bytů v r. 2021</t>
  </si>
  <si>
    <t>Podpora škol - EU Šablony - Weberova, Tréglova</t>
  </si>
  <si>
    <t>Podpora škol - EU Šablony - MŠ Trojdílná</t>
  </si>
  <si>
    <t>Podpora škol - EU Šablony - MŠ Beníškové, MŠ Peroutkova a ZŠ Kořenského</t>
  </si>
  <si>
    <t>Podpora škol - EU Šablony - Lohniského</t>
  </si>
  <si>
    <t>CSOP - kompenzace Covid</t>
  </si>
  <si>
    <t>Úprava objektu Drtinova 3215/3, FZŠ Drtinova</t>
  </si>
  <si>
    <t>Adaptační strategie</t>
  </si>
  <si>
    <t>FP za rok 2019 - Volby do EP</t>
  </si>
  <si>
    <t>FP za rok 2019 - participativní rozpočet</t>
  </si>
  <si>
    <t>FV za rok 2019 - participativní rozpočet</t>
  </si>
  <si>
    <t>Podpora škol - EU Šablony - ZŠ Chaplinovo náměstí</t>
  </si>
  <si>
    <t>Zapojení nevyčerpané dotace z předchozích let ve výši 669.397,65 (pol. 8115)</t>
  </si>
  <si>
    <t>Zapojení nevyčerpané dotace z předchozích let ve výši 2.667.689,30 (pol. 8115)</t>
  </si>
  <si>
    <t>RO 3041</t>
  </si>
  <si>
    <t>Ponechané účelové neinvestiční prostředky z r. 2019 k využití v r. 2020</t>
  </si>
  <si>
    <t>0218,0241, 0341, 0418,0818</t>
  </si>
  <si>
    <t>0337,0341</t>
  </si>
  <si>
    <t>Ponechané účelové investiční prostředky z r. 2019 k využití v r. 2020</t>
  </si>
  <si>
    <t>Vrácení FP z akce EU Šablony ZŠ Grafická</t>
  </si>
  <si>
    <t>Mzdové prostředky pro Městskou policii hl.m. Prahy</t>
  </si>
  <si>
    <t>PID Žvahov</t>
  </si>
  <si>
    <t>Vrácení FP z akce EU Šablony Weberova</t>
  </si>
  <si>
    <t>Vrácení FP z akce EU Šablony MŠ Hlubočepská</t>
  </si>
  <si>
    <t>Uzavření FV za r. 2019 (integrace cizinců, SLDB 2021)</t>
  </si>
  <si>
    <t>Uzavření FV za r. 2019 (účelové prostředky s hl.m. Prahou)</t>
  </si>
  <si>
    <t>Místní akční plán vzdělávání II - vratka</t>
  </si>
  <si>
    <t>Vrácení FP z akce EU Šablony MŠ Nad Palatou</t>
  </si>
  <si>
    <t>Vrácení FP z akce EU Šablony ZŠ a MŠ Kořenského</t>
  </si>
  <si>
    <t>Vrácení FP z akce EU Šablony ZŠ Nepomucká</t>
  </si>
  <si>
    <t>Sociálně právní ochrana dětí - vratka</t>
  </si>
  <si>
    <t>Vrácení FP z akce EU Šablony</t>
  </si>
  <si>
    <t>Uzavření FV za r. 2019 (účelové prostředky s hl.m. Prahou r. 2018)</t>
  </si>
  <si>
    <t>RO 7007</t>
  </si>
  <si>
    <t>Koronavir - změna charakteru dotace (ÚZ 127)</t>
  </si>
  <si>
    <t>Koronavir - změna charakteru dotace (ÚZ 130)</t>
  </si>
  <si>
    <t>Covid - změna charakteru (ÚZ 127)</t>
  </si>
  <si>
    <t>Operační program Praha - pól růstu - závěrečné vyúčtování projektu (pol. 4137, pol. 4251)</t>
  </si>
  <si>
    <t>Operační program Praha - pól růstu - závěrečné vyúčtování projektu (pol. 5347)</t>
  </si>
  <si>
    <t>OMI - OSM</t>
  </si>
  <si>
    <t>KMČ</t>
  </si>
  <si>
    <t>OSP</t>
  </si>
  <si>
    <t>Neinvestiční převody mezi statutárními městy (hl.m. Prahou) a MČ - HMP</t>
  </si>
  <si>
    <t>Neinvestiční převody mezi statutárními městy (hl.m. Prahou) a MČ - st. rozpočet</t>
  </si>
  <si>
    <t>Investiční převody mezi statutárními městy (hl.m. Prahou) a MČ</t>
  </si>
  <si>
    <t>Městská zeleň</t>
  </si>
  <si>
    <t>Nákup investičních herních prvků vč. montáže na DH</t>
  </si>
  <si>
    <t>Krizová opatření, mimořádné výdaje spojené s COVID -19</t>
  </si>
  <si>
    <t xml:space="preserve">                Výsledky hospodaření Městské části Praha 5 za rok 2020                   
                Přehled o pohybu dlouhodobého majetku MČ za roky 2019 - 2020</t>
  </si>
  <si>
    <t xml:space="preserve">      Výsledky hospodaření Městské části Praha 5 za rok 2020
      Přehled o pohybu dlouhodobého majetku organizací zřízených MČ za roky 2019 - 2020</t>
  </si>
  <si>
    <t>Přístavba  výtahu pro bytový dům Plzeňská 2076</t>
  </si>
  <si>
    <t>Vybudování výtahu nebo výtahové plošiny v objektu Bieblova 1047/6</t>
  </si>
  <si>
    <t>Bytové hospodářství</t>
  </si>
  <si>
    <t>Nebytové hospodářství</t>
  </si>
  <si>
    <t>Dendrologický průzkum - revitalizace PZ Buďánka</t>
  </si>
  <si>
    <t>ZŠ Waldorfská, Butovická 228/9, Praha 5 - Jinonice - modernizace učeben</t>
  </si>
  <si>
    <t>FZŠ a MŠ Barradov II, V Remízku 919/7 Praha 5 - Hlubočepy, stavební úpravy sportovního areálu</t>
  </si>
  <si>
    <t>ZŠ Nepomucká, Nepomucká 139/1, Praha 5 - Košíře - zateplení včetně výměny oken</t>
  </si>
  <si>
    <t>MŠ Beníškové, Praha 5 - Košíře, Beníškové 988/3 - výstavba kontejnerového pavilonu</t>
  </si>
  <si>
    <t>ZŠ a MŠ Weberova, obj. Weberova 1090/1, Praha 5 - Košíře - komplexní rekonstrukce bazénového provozu</t>
  </si>
  <si>
    <t>ZŠ a MŠ Grafická, Grafická  13/1060, Praha 5 - Smíchov  - přístavba dílen pro polytechnickou výuku (PD)</t>
  </si>
  <si>
    <t>ZŠ a MŠ Barrandov, Chaplinovo nám. 1/615, Praha 5 - Hlubočepy - rekonstrukce kuchyně včetně zázemí (PD)</t>
  </si>
  <si>
    <t>Školní hřiště MŠ Lohniského 851, Lohniského 851, Praha 5 - Barrandov</t>
  </si>
  <si>
    <t>Školní hřiště MŠ Peroutkova, Peroutkova 1004, Praha 5 - Košíře</t>
  </si>
  <si>
    <t>Školní hřiště MŠ Tréglova, Tréglova 780, Praha 5 - Barrandov</t>
  </si>
  <si>
    <t xml:space="preserve">MŠ Hlubočepy, Hlubočepská 90, Praha 5 - Hlubočepy - příspěvek  na učební pomůcky </t>
  </si>
  <si>
    <t>MŠ Duha, Trojdílná 1117, Praha 5 - Košíře - snížení energetické náročnosti objektu MŠ se speciálními třídami</t>
  </si>
  <si>
    <t>MŠ Kurandové, Kurandové 669, Praha 5 - Barrandov  - OPP, pól růstu</t>
  </si>
  <si>
    <t>MŠ Lohniského 830, Lohniského 830, Praha 5 - Barrandov  -  OPP, pól růstu</t>
  </si>
  <si>
    <t xml:space="preserve">MŠ Peroutkova, Peroutkova 1004, Praha 5 - Košíře - modernizace zařízení a vybavení </t>
  </si>
  <si>
    <t>ZŠ Waldorfská, Butovická 228/9, Praha 5 - Jinonice - investiční a neinvestiční příspěvek na vybavení kmenových a odborných učeben, multifunkčního sálu a sborovny</t>
  </si>
  <si>
    <t xml:space="preserve">ZŠ a MŠ Tyršova, U Tyršovy školy 1/430, Praha 5 Jinonice  - investiční a neinvestiční příspěvek na obměnu termického zařízení školní jídelny, vybavení 4 nově otevřených kmenových tříd a přilehlých prostor MŠ, vybavení pro multimediální interaktivní výuku a učební pomůcky </t>
  </si>
  <si>
    <t>ZŠ Pod Žvahovem, Pod Žvahovem 463/21b, Praha 5 - Hlubočepy - investiční a neinvestiční příspěvek na vybavení 2 kmenových učeben, 1 odborné učebny, pořízení učebních pomůcek a  příspěvek na vybavení školní jídelny - výdejny</t>
  </si>
  <si>
    <t>FZŠ a MŠ Barrandov II, V Remízku  919/7, Praha 5 - Hlubočepy - investiční příspěvek na pořízení plynové pánve do školní kuchyně</t>
  </si>
  <si>
    <t>ZŠ Podbělohorská, Podbělohorská 720/26, Praha 5 - Smíchov  - interaktivní výuka</t>
  </si>
  <si>
    <t>ZŠ a MŠ Radlická, Radlická 140/115, Praha 5 - Radlice  - modernizace zařízení a vybavení učeben včetně zajištění konektivity</t>
  </si>
  <si>
    <t xml:space="preserve">FZŠ a MŠ Barrandov II, V Remízku 919/7, Praha 5 - Hlubočepy  - vytvoření nové učebny dílen </t>
  </si>
  <si>
    <t xml:space="preserve">ZŠ a MŠ Weberova, Weberova 1090/1, Praha 5 - Košíře -  školní hřiště </t>
  </si>
  <si>
    <t>Dovybavení odborné učebny FZŠ Drtinova, Drtinova 1861/1, Praha 5 - Smíchov</t>
  </si>
  <si>
    <t>FZŠ Drtinova, Drtinova 1861/1, Praha 5 - Smíchov - Modernizace vybavení a zařízení učebny fyziky</t>
  </si>
  <si>
    <t>Příloha č. 9
v Kč</t>
  </si>
  <si>
    <t xml:space="preserve">                                    Výsledky hospodaření Městské části Praha 5 za rok 2020                    
                                    Vyúčtování finančních vztahů</t>
  </si>
  <si>
    <t>Volby do 1/3 Senátu PČR</t>
  </si>
  <si>
    <t>sčítání lidí, domů a bytů 2021</t>
  </si>
  <si>
    <t xml:space="preserve">sociálně právní ochrana dětí SPOD I. a II. splátka </t>
  </si>
  <si>
    <t>údržba plastik</t>
  </si>
  <si>
    <t xml:space="preserve">revitalizace sportovně relaxačního areálu Vidoule (ORG 81146) - inv. </t>
  </si>
  <si>
    <t>revitalizace zeleně na Chaplinově náměstí (ORG 81147)</t>
  </si>
  <si>
    <t>revitalizace parku Mrázovka (ORG 81148)</t>
  </si>
  <si>
    <t>doplatky místních poplatků z pobytu</t>
  </si>
  <si>
    <t>zrušené místní poplatky (přeplatek)</t>
  </si>
  <si>
    <t xml:space="preserve">5.2.21 vráceno 30 tis. Kč. </t>
  </si>
  <si>
    <t xml:space="preserve">15.1.21 vráceno 18 tis.Kč. </t>
  </si>
  <si>
    <t>Poznámka: Kulturní centrum Prahy 5 -zrušení příspěvkové organizace  k 31.08.2020 dle schválení v ZMČ 8/7/2019 z 17.12.2019</t>
  </si>
  <si>
    <t>převod ze sociálního fondu do rozpočtu (na základě skutečného čerpání - příspěvek na penzijní připojištění za měsíc 12/2020 a snížení o vratky za multisportku)</t>
  </si>
  <si>
    <t>převod z rozpočtu na VHČ refundace telefonních hovorů za období 12/2020 na základě skutečného čerpání</t>
  </si>
  <si>
    <t>Výsledek hospodaření za rok 2020</t>
  </si>
  <si>
    <t>odvod správních poplatků za zpřístupnění datových schránek za IV. čtvrtletí 2020 (MV ČR)</t>
  </si>
  <si>
    <t xml:space="preserve">Pozn.:  V roce 2019 jsou údaje uvedeny včetně Vzdělávacího informačního centra Praha 5, o.p.s. a nově vzniklé ZŠ Pod Žvahovem. </t>
  </si>
  <si>
    <t>převod z rozpočtu na účet zdaňované činnosti - refundace mezd za prosinec 2020- rozdíl mezi odhadem a skutečností - přeplatek: (MZDY: 15.407,55 Kč, SP:3.821,07 Kč a ZP:1.384,85 Kč)</t>
  </si>
  <si>
    <t xml:space="preserve">převod z rozpočtu na účet zdaňované činnosti - refundace spotřeby energií za 12/2020 (rozdíl mezi odhadem a skutečností - přeplatek: (studena voda - 6.824 Kč, elektřina 50.461 Kč), nedoplatek: (plyn 42.520 Kč). </t>
  </si>
  <si>
    <t>Vratky nevyčerpaných dotací z r. 2020 od organizací - vyúčtování příspěvků a dotací (grantů) celkem (dle zaúčtování v účetnictví k 31.03.2021)</t>
  </si>
  <si>
    <t xml:space="preserve">                     Výsledky hospodaření Městské části Praha 5 za rok 2020           
                     Přehled účelových transferů a jejich čerpání</t>
  </si>
  <si>
    <t xml:space="preserve">ZŠ Waldorfská, Butovická 228/9, Praha 5 - Jinonice - navýšení kapacity za účelem soc. inkluze </t>
  </si>
  <si>
    <t>Rekonstrukce -Rugby Club Tatra Smíchov,z.s.(příspěvek), dostavba zázemí ke sportovní hale na Barrandově pro AC Sparta Praha - florbal,z.s., pořízení chladicí jednotky pro mobilní ledové kluziště, (odbor vnějších vztahů)</t>
  </si>
  <si>
    <t>Rekonstrukce a rozvoj sportovních tělovýchovných zařízení (odbor Kancelář starosty - přesun na OVK)</t>
  </si>
  <si>
    <t>Příloha č. 3
v tis. Kč</t>
  </si>
  <si>
    <t>Příloha č. 4 tis. Kč</t>
  </si>
  <si>
    <t>Příloha č. 8
v tis. Kč</t>
  </si>
  <si>
    <t xml:space="preserve">Dle účetní závěrky k 30.09.2020 vykazuje organizace ztrátu v hlavní činnosti ve výši -167.907,87 Kč. </t>
  </si>
  <si>
    <t>Úspora neinv.a inv. přísp. a nevyč. dotace</t>
  </si>
  <si>
    <t>Poznámka: Data Kulturního centra Prahy 5 jsou použita k 30.09.2020, organizace byla zrušena dle schválení v ZMČ k 31.08.2020.</t>
  </si>
  <si>
    <t xml:space="preserve">V doplňkové činnosti zisk ve výši 35.236,86 Kč, který bude použit na částečné krytí ztráty v hlavní činnosti.  </t>
  </si>
  <si>
    <t>Vratka nevyčerpané dotace  od  o.p. s. Vzdělávací a informační centrum z r. 2020 - dotace na Integraci cizinců, vč. spoluúčasti (dotace 47.990,70 Kč + povinná spoluúčast MČ 5.332,30 Kč)</t>
  </si>
  <si>
    <t>Podpora škol - EU Šablony - ZŠ U Santošky, ZŠ Pod Žvahovem</t>
  </si>
  <si>
    <t xml:space="preserve">                       Výsledky hospodaření Městské části Praha 5 za rok 2020
                       Příjmy a financování</t>
  </si>
  <si>
    <t>FZŠ Drtinova, Drtinova 1861/1, Praha 5 - Smíchov - pořízení nového konvektomatu do školní kuchyně</t>
  </si>
  <si>
    <t>ZŠ a MŠ Weberova, Weberova 1090/1 - investiční a neinvestiční příspěvek na vybavení 2 nově otevřených učeben ZŠ</t>
  </si>
  <si>
    <t>Celkem odvody HMP</t>
  </si>
  <si>
    <t>CELKOVÝ VÝSLEDEK HOSPODAŘENÍ MČ PO ODVODECH, PŘEVODECH A VYPOŘÁDÁNÍCH</t>
  </si>
  <si>
    <t>převod 4,5 % do sociálního fondu z objemu platů za měsíc prosinec 2020</t>
  </si>
  <si>
    <t>převod z fondu rozvoje bydlení do rozpočtu  na dokrytí faktur z roku 2020 za investiční výdajů - stavební práce  Raudnitzův dům - bydlení pro seniory, přístavba výtahu bytový dům Plzeňská 174</t>
  </si>
  <si>
    <t xml:space="preserve">převod z fondu rozvoje dopravy do rozpočtu na dokrytí faktur z roku 2020 - konzultační, poradenské a právní služby v oblasti dopravy - rozbory, průzkumy - Generel dopravy na území MČ, posouzení bezpečnostní situace v okolí ZŠ a MŠ Radlická  </t>
  </si>
  <si>
    <t>převod ze sociálního fondu do rozpočtu (na základě skutečného čerpání výdajů dle účetních dokladů (stravné, snížení o karty multisport)</t>
  </si>
  <si>
    <t>:</t>
  </si>
  <si>
    <t>Pozn.: Celkem pol. 4137 a 4251 činí UR 218.999 tis. Kč. Dále jsou přidány ponechané FP z minulých let ve výši UR 125.660,5 tis. Kč (inv.) a 173,1 tis. Kč (neinv.) a pol. 5347 ve výši -2.477,5 tis. Kč a pol. 6363 - 5.089,3 tis. Kč</t>
  </si>
  <si>
    <t>Výherní hrací přístroje (RO 3109 Zapojení FP z minulých let)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</si>
</sst>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0.0"/>
    <numFmt numFmtId="165" formatCode="#,##0.0"/>
    <numFmt numFmtId="166" formatCode="0.0%"/>
  </numFmts>
  <fonts count="34" x14ac:knownFonts="1"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4"/>
      <name val="Times New Roman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2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indexed="22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22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22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theme="0" tint="-0.24994659260841701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249977111117893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77111117893"/>
      </top>
      <bottom/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249977111117893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hair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hair">
        <color indexed="64"/>
      </right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55"/>
      </right>
      <top style="thin">
        <color auto="1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1287">
    <xf numFmtId="0" fontId="0" fillId="0" borderId="0" xfId="0"/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justify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5" fontId="5" fillId="0" borderId="3" xfId="0" applyNumberFormat="1" applyFont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5" fontId="5" fillId="0" borderId="5" xfId="0" applyNumberFormat="1" applyFont="1" applyFill="1" applyBorder="1" applyAlignment="1">
      <alignment vertical="center"/>
    </xf>
    <xf numFmtId="165" fontId="5" fillId="0" borderId="6" xfId="0" applyNumberFormat="1" applyFont="1" applyFill="1" applyBorder="1" applyAlignment="1">
      <alignment vertical="center"/>
    </xf>
    <xf numFmtId="166" fontId="5" fillId="0" borderId="7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166" fontId="5" fillId="0" borderId="11" xfId="0" applyNumberFormat="1" applyFont="1" applyFill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0" fontId="5" fillId="0" borderId="206" xfId="0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165" fontId="9" fillId="0" borderId="0" xfId="0" applyNumberFormat="1" applyFont="1" applyFill="1" applyAlignment="1">
      <alignment vertical="center"/>
    </xf>
    <xf numFmtId="0" fontId="9" fillId="5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165" fontId="5" fillId="0" borderId="2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 wrapText="1"/>
    </xf>
    <xf numFmtId="4" fontId="9" fillId="2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5" fillId="0" borderId="36" xfId="0" applyFont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166" fontId="5" fillId="0" borderId="2" xfId="0" applyNumberFormat="1" applyFont="1" applyFill="1" applyBorder="1" applyAlignment="1">
      <alignment vertical="center"/>
    </xf>
    <xf numFmtId="165" fontId="5" fillId="0" borderId="39" xfId="0" applyNumberFormat="1" applyFont="1" applyFill="1" applyBorder="1" applyAlignment="1">
      <alignment vertical="center"/>
    </xf>
    <xf numFmtId="165" fontId="5" fillId="0" borderId="9" xfId="0" applyNumberFormat="1" applyFont="1" applyFill="1" applyBorder="1" applyAlignment="1">
      <alignment horizontal="right" vertical="center"/>
    </xf>
    <xf numFmtId="165" fontId="12" fillId="0" borderId="2" xfId="0" applyNumberFormat="1" applyFont="1" applyFill="1" applyBorder="1" applyAlignment="1">
      <alignment horizontal="right" vertical="center"/>
    </xf>
    <xf numFmtId="165" fontId="5" fillId="0" borderId="4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vertical="center" wrapText="1"/>
    </xf>
    <xf numFmtId="4" fontId="5" fillId="0" borderId="42" xfId="0" applyNumberFormat="1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4" fontId="5" fillId="2" borderId="44" xfId="0" applyNumberFormat="1" applyFont="1" applyFill="1" applyBorder="1" applyAlignment="1">
      <alignment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vertical="center" wrapText="1"/>
    </xf>
    <xf numFmtId="4" fontId="5" fillId="0" borderId="42" xfId="0" applyNumberFormat="1" applyFont="1" applyFill="1" applyBorder="1" applyAlignment="1">
      <alignment horizontal="right" vertical="center" wrapText="1"/>
    </xf>
    <xf numFmtId="0" fontId="5" fillId="0" borderId="46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 wrapText="1"/>
    </xf>
    <xf numFmtId="0" fontId="5" fillId="0" borderId="47" xfId="0" applyFont="1" applyFill="1" applyBorder="1" applyAlignment="1">
      <alignment vertical="center" wrapText="1"/>
    </xf>
    <xf numFmtId="4" fontId="5" fillId="0" borderId="48" xfId="0" applyNumberFormat="1" applyFont="1" applyFill="1" applyBorder="1" applyAlignment="1">
      <alignment horizontal="right" vertical="center" wrapText="1"/>
    </xf>
    <xf numFmtId="4" fontId="5" fillId="0" borderId="17" xfId="0" applyNumberFormat="1" applyFont="1" applyFill="1" applyBorder="1" applyAlignment="1">
      <alignment horizontal="right" vertical="center" wrapText="1"/>
    </xf>
    <xf numFmtId="0" fontId="5" fillId="0" borderId="49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vertical="center" wrapText="1"/>
    </xf>
    <xf numFmtId="4" fontId="5" fillId="0" borderId="51" xfId="0" applyNumberFormat="1" applyFont="1" applyFill="1" applyBorder="1" applyAlignment="1">
      <alignment horizontal="right" vertical="center" wrapText="1"/>
    </xf>
    <xf numFmtId="0" fontId="6" fillId="5" borderId="52" xfId="0" applyFont="1" applyFill="1" applyBorder="1" applyAlignment="1">
      <alignment vertical="center" wrapText="1"/>
    </xf>
    <xf numFmtId="4" fontId="6" fillId="5" borderId="53" xfId="0" applyNumberFormat="1" applyFont="1" applyFill="1" applyBorder="1" applyAlignment="1">
      <alignment vertical="center"/>
    </xf>
    <xf numFmtId="0" fontId="5" fillId="0" borderId="56" xfId="0" applyFont="1" applyFill="1" applyBorder="1" applyAlignment="1">
      <alignment vertical="center" wrapText="1"/>
    </xf>
    <xf numFmtId="4" fontId="5" fillId="0" borderId="57" xfId="0" applyNumberFormat="1" applyFont="1" applyFill="1" applyBorder="1" applyAlignment="1">
      <alignment vertical="center"/>
    </xf>
    <xf numFmtId="0" fontId="5" fillId="0" borderId="42" xfId="0" applyFont="1" applyFill="1" applyBorder="1" applyAlignment="1">
      <alignment vertical="center" wrapText="1"/>
    </xf>
    <xf numFmtId="4" fontId="5" fillId="0" borderId="42" xfId="0" applyNumberFormat="1" applyFont="1" applyFill="1" applyBorder="1" applyAlignment="1">
      <alignment vertical="center"/>
    </xf>
    <xf numFmtId="4" fontId="5" fillId="0" borderId="41" xfId="0" applyNumberFormat="1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49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57" xfId="0" applyFont="1" applyFill="1" applyBorder="1" applyAlignment="1">
      <alignment vertical="center"/>
    </xf>
    <xf numFmtId="0" fontId="6" fillId="0" borderId="49" xfId="0" applyFont="1" applyFill="1" applyBorder="1" applyAlignment="1">
      <alignment vertical="center" wrapText="1"/>
    </xf>
    <xf numFmtId="165" fontId="6" fillId="7" borderId="9" xfId="0" applyNumberFormat="1" applyFont="1" applyFill="1" applyBorder="1" applyAlignment="1">
      <alignment vertical="center"/>
    </xf>
    <xf numFmtId="166" fontId="6" fillId="7" borderId="13" xfId="0" applyNumberFormat="1" applyFont="1" applyFill="1" applyBorder="1" applyAlignment="1">
      <alignment vertical="center"/>
    </xf>
    <xf numFmtId="165" fontId="9" fillId="0" borderId="207" xfId="0" applyNumberFormat="1" applyFont="1" applyFill="1" applyBorder="1" applyAlignment="1">
      <alignment horizontal="right" vertical="center"/>
    </xf>
    <xf numFmtId="165" fontId="9" fillId="0" borderId="59" xfId="0" applyNumberFormat="1" applyFont="1" applyFill="1" applyBorder="1" applyAlignment="1">
      <alignment horizontal="right" vertical="center"/>
    </xf>
    <xf numFmtId="166" fontId="9" fillId="0" borderId="12" xfId="0" applyNumberFormat="1" applyFont="1" applyFill="1" applyBorder="1" applyAlignment="1">
      <alignment vertical="center"/>
    </xf>
    <xf numFmtId="165" fontId="9" fillId="0" borderId="30" xfId="0" applyNumberFormat="1" applyFont="1" applyFill="1" applyBorder="1" applyAlignment="1">
      <alignment horizontal="right" vertical="center"/>
    </xf>
    <xf numFmtId="166" fontId="9" fillId="0" borderId="18" xfId="0" applyNumberFormat="1" applyFont="1" applyFill="1" applyBorder="1" applyAlignment="1">
      <alignment vertical="center"/>
    </xf>
    <xf numFmtId="165" fontId="9" fillId="0" borderId="208" xfId="0" applyNumberFormat="1" applyFont="1" applyFill="1" applyBorder="1" applyAlignment="1">
      <alignment horizontal="right" vertical="center"/>
    </xf>
    <xf numFmtId="165" fontId="9" fillId="0" borderId="209" xfId="0" applyNumberFormat="1" applyFont="1" applyFill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164" fontId="5" fillId="0" borderId="62" xfId="0" applyNumberFormat="1" applyFont="1" applyFill="1" applyBorder="1" applyAlignment="1">
      <alignment horizontal="center" vertical="center"/>
    </xf>
    <xf numFmtId="164" fontId="5" fillId="0" borderId="63" xfId="0" applyNumberFormat="1" applyFont="1" applyFill="1" applyBorder="1" applyAlignment="1">
      <alignment horizontal="center" vertical="center"/>
    </xf>
    <xf numFmtId="164" fontId="5" fillId="0" borderId="64" xfId="0" applyNumberFormat="1" applyFont="1" applyFill="1" applyBorder="1" applyAlignment="1">
      <alignment horizontal="center" vertical="center"/>
    </xf>
    <xf numFmtId="164" fontId="11" fillId="0" borderId="3" xfId="0" applyNumberFormat="1" applyFont="1" applyBorder="1" applyAlignment="1">
      <alignment vertical="center"/>
    </xf>
    <xf numFmtId="165" fontId="11" fillId="0" borderId="65" xfId="0" applyNumberFormat="1" applyFont="1" applyBorder="1" applyAlignment="1">
      <alignment vertical="center"/>
    </xf>
    <xf numFmtId="164" fontId="11" fillId="0" borderId="210" xfId="0" applyNumberFormat="1" applyFont="1" applyBorder="1" applyAlignment="1">
      <alignment vertical="center"/>
    </xf>
    <xf numFmtId="166" fontId="11" fillId="0" borderId="66" xfId="0" applyNumberFormat="1" applyFont="1" applyBorder="1" applyAlignment="1">
      <alignment vertical="center"/>
    </xf>
    <xf numFmtId="165" fontId="11" fillId="0" borderId="67" xfId="0" applyNumberFormat="1" applyFont="1" applyBorder="1" applyAlignment="1">
      <alignment vertical="center"/>
    </xf>
    <xf numFmtId="164" fontId="5" fillId="0" borderId="65" xfId="0" applyNumberFormat="1" applyFont="1" applyBorder="1" applyAlignment="1">
      <alignment vertical="center"/>
    </xf>
    <xf numFmtId="164" fontId="5" fillId="0" borderId="66" xfId="0" applyNumberFormat="1" applyFont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164" fontId="11" fillId="0" borderId="67" xfId="0" applyNumberFormat="1" applyFont="1" applyBorder="1" applyAlignment="1">
      <alignment vertical="center"/>
    </xf>
    <xf numFmtId="164" fontId="8" fillId="0" borderId="68" xfId="0" applyNumberFormat="1" applyFont="1" applyBorder="1" applyAlignment="1">
      <alignment vertical="center"/>
    </xf>
    <xf numFmtId="164" fontId="5" fillId="0" borderId="211" xfId="0" applyNumberFormat="1" applyFont="1" applyBorder="1" applyAlignment="1">
      <alignment vertical="center"/>
    </xf>
    <xf numFmtId="164" fontId="5" fillId="0" borderId="212" xfId="0" applyNumberFormat="1" applyFont="1" applyBorder="1" applyAlignment="1">
      <alignment vertical="center"/>
    </xf>
    <xf numFmtId="164" fontId="5" fillId="0" borderId="70" xfId="0" applyNumberFormat="1" applyFont="1" applyBorder="1" applyAlignment="1">
      <alignment vertical="center"/>
    </xf>
    <xf numFmtId="164" fontId="5" fillId="0" borderId="71" xfId="0" applyNumberFormat="1" applyFont="1" applyBorder="1" applyAlignment="1">
      <alignment vertical="center"/>
    </xf>
    <xf numFmtId="164" fontId="5" fillId="0" borderId="68" xfId="0" applyNumberFormat="1" applyFont="1" applyBorder="1" applyAlignment="1">
      <alignment vertical="center"/>
    </xf>
    <xf numFmtId="165" fontId="5" fillId="0" borderId="67" xfId="0" applyNumberFormat="1" applyFont="1" applyBorder="1" applyAlignment="1">
      <alignment vertical="center"/>
    </xf>
    <xf numFmtId="164" fontId="11" fillId="0" borderId="5" xfId="0" applyNumberFormat="1" applyFont="1" applyBorder="1" applyAlignment="1">
      <alignment vertical="center"/>
    </xf>
    <xf numFmtId="164" fontId="11" fillId="0" borderId="213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0" fontId="8" fillId="0" borderId="59" xfId="0" applyFont="1" applyBorder="1" applyAlignment="1">
      <alignment vertical="center"/>
    </xf>
    <xf numFmtId="164" fontId="5" fillId="0" borderId="49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164" fontId="5" fillId="0" borderId="214" xfId="0" applyNumberFormat="1" applyFont="1" applyBorder="1" applyAlignment="1">
      <alignment vertical="center"/>
    </xf>
    <xf numFmtId="164" fontId="5" fillId="0" borderId="215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164" fontId="5" fillId="0" borderId="73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65" fontId="11" fillId="0" borderId="213" xfId="0" applyNumberFormat="1" applyFont="1" applyBorder="1" applyAlignment="1">
      <alignment vertical="center"/>
    </xf>
    <xf numFmtId="164" fontId="11" fillId="0" borderId="8" xfId="0" applyNumberFormat="1" applyFont="1" applyBorder="1" applyAlignment="1">
      <alignment vertical="center"/>
    </xf>
    <xf numFmtId="164" fontId="11" fillId="0" borderId="216" xfId="0" applyNumberFormat="1" applyFont="1" applyBorder="1" applyAlignment="1">
      <alignment vertical="center"/>
    </xf>
    <xf numFmtId="164" fontId="11" fillId="0" borderId="74" xfId="0" applyNumberFormat="1" applyFont="1" applyBorder="1" applyAlignment="1">
      <alignment vertical="center"/>
    </xf>
    <xf numFmtId="0" fontId="8" fillId="0" borderId="75" xfId="0" applyFont="1" applyBorder="1" applyAlignment="1">
      <alignment vertical="center"/>
    </xf>
    <xf numFmtId="164" fontId="5" fillId="0" borderId="76" xfId="0" applyNumberFormat="1" applyFont="1" applyBorder="1" applyAlignment="1">
      <alignment vertical="center"/>
    </xf>
    <xf numFmtId="165" fontId="11" fillId="0" borderId="74" xfId="0" applyNumberFormat="1" applyFont="1" applyBorder="1" applyAlignment="1">
      <alignment vertical="center"/>
    </xf>
    <xf numFmtId="164" fontId="5" fillId="0" borderId="77" xfId="0" applyNumberFormat="1" applyFont="1" applyBorder="1" applyAlignment="1">
      <alignment vertical="center"/>
    </xf>
    <xf numFmtId="164" fontId="5" fillId="0" borderId="217" xfId="0" applyNumberFormat="1" applyFont="1" applyBorder="1" applyAlignment="1">
      <alignment vertical="center"/>
    </xf>
    <xf numFmtId="165" fontId="11" fillId="0" borderId="215" xfId="0" applyNumberFormat="1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5" fontId="11" fillId="0" borderId="73" xfId="0" applyNumberFormat="1" applyFont="1" applyBorder="1" applyAlignment="1">
      <alignment vertical="center"/>
    </xf>
    <xf numFmtId="164" fontId="5" fillId="0" borderId="75" xfId="0" applyNumberFormat="1" applyFont="1" applyBorder="1" applyAlignment="1">
      <alignment vertical="center"/>
    </xf>
    <xf numFmtId="165" fontId="11" fillId="0" borderId="218" xfId="0" applyNumberFormat="1" applyFont="1" applyBorder="1" applyAlignment="1">
      <alignment vertical="center"/>
    </xf>
    <xf numFmtId="165" fontId="11" fillId="0" borderId="79" xfId="0" applyNumberFormat="1" applyFont="1" applyBorder="1" applyAlignment="1">
      <alignment vertical="center"/>
    </xf>
    <xf numFmtId="165" fontId="11" fillId="0" borderId="219" xfId="0" applyNumberFormat="1" applyFont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165" fontId="11" fillId="0" borderId="220" xfId="0" applyNumberFormat="1" applyFont="1" applyBorder="1" applyAlignment="1">
      <alignment vertical="center"/>
    </xf>
    <xf numFmtId="165" fontId="11" fillId="0" borderId="221" xfId="0" applyNumberFormat="1" applyFont="1" applyBorder="1" applyAlignment="1">
      <alignment vertical="center"/>
    </xf>
    <xf numFmtId="166" fontId="11" fillId="0" borderId="80" xfId="0" applyNumberFormat="1" applyFont="1" applyBorder="1" applyAlignment="1">
      <alignment vertical="center"/>
    </xf>
    <xf numFmtId="165" fontId="11" fillId="0" borderId="69" xfId="0" applyNumberFormat="1" applyFont="1" applyBorder="1" applyAlignment="1">
      <alignment vertical="center"/>
    </xf>
    <xf numFmtId="166" fontId="5" fillId="0" borderId="0" xfId="0" applyNumberFormat="1" applyFont="1" applyBorder="1" applyAlignment="1">
      <alignment vertical="center"/>
    </xf>
    <xf numFmtId="165" fontId="11" fillId="0" borderId="222" xfId="0" applyNumberFormat="1" applyFont="1" applyBorder="1" applyAlignment="1">
      <alignment vertical="center"/>
    </xf>
    <xf numFmtId="166" fontId="11" fillId="0" borderId="15" xfId="0" applyNumberFormat="1" applyFont="1" applyBorder="1" applyAlignment="1">
      <alignment vertical="center"/>
    </xf>
    <xf numFmtId="165" fontId="11" fillId="0" borderId="223" xfId="0" applyNumberFormat="1" applyFont="1" applyBorder="1" applyAlignment="1">
      <alignment vertical="center"/>
    </xf>
    <xf numFmtId="166" fontId="11" fillId="0" borderId="68" xfId="0" applyNumberFormat="1" applyFont="1" applyBorder="1" applyAlignment="1">
      <alignment vertical="center"/>
    </xf>
    <xf numFmtId="165" fontId="11" fillId="0" borderId="224" xfId="0" applyNumberFormat="1" applyFont="1" applyBorder="1" applyAlignment="1">
      <alignment vertical="center"/>
    </xf>
    <xf numFmtId="165" fontId="11" fillId="0" borderId="225" xfId="0" applyNumberFormat="1" applyFont="1" applyBorder="1" applyAlignment="1">
      <alignment vertical="center"/>
    </xf>
    <xf numFmtId="165" fontId="11" fillId="0" borderId="226" xfId="0" applyNumberFormat="1" applyFont="1" applyBorder="1" applyAlignment="1">
      <alignment vertical="center"/>
    </xf>
    <xf numFmtId="166" fontId="11" fillId="0" borderId="227" xfId="0" applyNumberFormat="1" applyFont="1" applyBorder="1" applyAlignment="1">
      <alignment vertical="center"/>
    </xf>
    <xf numFmtId="166" fontId="11" fillId="0" borderId="5" xfId="0" applyNumberFormat="1" applyFont="1" applyBorder="1" applyAlignment="1">
      <alignment vertical="center"/>
    </xf>
    <xf numFmtId="166" fontId="11" fillId="0" borderId="82" xfId="0" applyNumberFormat="1" applyFont="1" applyBorder="1" applyAlignment="1">
      <alignment vertical="center"/>
    </xf>
    <xf numFmtId="165" fontId="11" fillId="0" borderId="23" xfId="0" applyNumberFormat="1" applyFont="1" applyBorder="1" applyAlignment="1">
      <alignment vertical="center"/>
    </xf>
    <xf numFmtId="165" fontId="11" fillId="0" borderId="228" xfId="0" applyNumberFormat="1" applyFont="1" applyBorder="1" applyAlignment="1">
      <alignment vertical="center"/>
    </xf>
    <xf numFmtId="166" fontId="11" fillId="0" borderId="83" xfId="0" applyNumberFormat="1" applyFont="1" applyBorder="1" applyAlignment="1">
      <alignment vertical="center"/>
    </xf>
    <xf numFmtId="165" fontId="11" fillId="0" borderId="229" xfId="0" applyNumberFormat="1" applyFont="1" applyBorder="1" applyAlignment="1">
      <alignment vertical="center"/>
    </xf>
    <xf numFmtId="166" fontId="11" fillId="0" borderId="230" xfId="0" applyNumberFormat="1" applyFont="1" applyBorder="1" applyAlignment="1">
      <alignment vertical="center"/>
    </xf>
    <xf numFmtId="166" fontId="11" fillId="0" borderId="23" xfId="0" applyNumberFormat="1" applyFont="1" applyBorder="1" applyAlignment="1">
      <alignment vertical="center"/>
    </xf>
    <xf numFmtId="165" fontId="11" fillId="0" borderId="231" xfId="0" applyNumberFormat="1" applyFont="1" applyBorder="1" applyAlignment="1">
      <alignment vertical="center"/>
    </xf>
    <xf numFmtId="166" fontId="11" fillId="0" borderId="232" xfId="0" applyNumberFormat="1" applyFont="1" applyBorder="1" applyAlignment="1">
      <alignment vertical="center"/>
    </xf>
    <xf numFmtId="165" fontId="11" fillId="0" borderId="224" xfId="0" applyNumberFormat="1" applyFont="1" applyFill="1" applyBorder="1" applyAlignment="1">
      <alignment vertical="center"/>
    </xf>
    <xf numFmtId="165" fontId="11" fillId="0" borderId="225" xfId="0" applyNumberFormat="1" applyFont="1" applyFill="1" applyBorder="1" applyAlignment="1">
      <alignment vertical="center"/>
    </xf>
    <xf numFmtId="165" fontId="11" fillId="0" borderId="229" xfId="0" applyNumberFormat="1" applyFont="1" applyFill="1" applyBorder="1" applyAlignment="1">
      <alignment vertical="center"/>
    </xf>
    <xf numFmtId="164" fontId="11" fillId="0" borderId="23" xfId="0" applyNumberFormat="1" applyFont="1" applyBorder="1" applyAlignment="1">
      <alignment vertical="center"/>
    </xf>
    <xf numFmtId="164" fontId="11" fillId="0" borderId="85" xfId="0" applyNumberFormat="1" applyFont="1" applyBorder="1" applyAlignment="1">
      <alignment vertical="center"/>
    </xf>
    <xf numFmtId="165" fontId="11" fillId="0" borderId="233" xfId="0" applyNumberFormat="1" applyFont="1" applyFill="1" applyBorder="1" applyAlignment="1">
      <alignment vertical="center"/>
    </xf>
    <xf numFmtId="165" fontId="11" fillId="0" borderId="234" xfId="0" applyNumberFormat="1" applyFont="1" applyFill="1" applyBorder="1" applyAlignment="1">
      <alignment vertical="center"/>
    </xf>
    <xf numFmtId="165" fontId="11" fillId="0" borderId="235" xfId="0" applyNumberFormat="1" applyFont="1" applyBorder="1" applyAlignment="1">
      <alignment vertical="center"/>
    </xf>
    <xf numFmtId="166" fontId="11" fillId="0" borderId="236" xfId="0" applyNumberFormat="1" applyFont="1" applyBorder="1" applyAlignment="1">
      <alignment vertical="center"/>
    </xf>
    <xf numFmtId="165" fontId="11" fillId="0" borderId="233" xfId="0" applyNumberFormat="1" applyFont="1" applyBorder="1" applyAlignment="1">
      <alignment vertical="center"/>
    </xf>
    <xf numFmtId="165" fontId="11" fillId="0" borderId="237" xfId="0" applyNumberFormat="1" applyFont="1" applyBorder="1" applyAlignment="1">
      <alignment vertical="center"/>
    </xf>
    <xf numFmtId="165" fontId="11" fillId="0" borderId="234" xfId="0" applyNumberFormat="1" applyFont="1" applyBorder="1" applyAlignment="1">
      <alignment vertical="center"/>
    </xf>
    <xf numFmtId="165" fontId="11" fillId="0" borderId="87" xfId="0" applyNumberFormat="1" applyFont="1" applyBorder="1" applyAlignment="1">
      <alignment vertical="center"/>
    </xf>
    <xf numFmtId="166" fontId="11" fillId="0" borderId="88" xfId="0" applyNumberFormat="1" applyFont="1" applyBorder="1" applyAlignment="1">
      <alignment vertical="center"/>
    </xf>
    <xf numFmtId="165" fontId="11" fillId="0" borderId="238" xfId="0" applyNumberFormat="1" applyFont="1" applyBorder="1" applyAlignment="1">
      <alignment vertical="center"/>
    </xf>
    <xf numFmtId="165" fontId="11" fillId="0" borderId="239" xfId="0" applyNumberFormat="1" applyFont="1" applyBorder="1" applyAlignment="1">
      <alignment vertical="center"/>
    </xf>
    <xf numFmtId="165" fontId="11" fillId="0" borderId="90" xfId="0" applyNumberFormat="1" applyFont="1" applyBorder="1" applyAlignment="1">
      <alignment vertical="center"/>
    </xf>
    <xf numFmtId="166" fontId="11" fillId="0" borderId="91" xfId="0" applyNumberFormat="1" applyFont="1" applyBorder="1" applyAlignment="1">
      <alignment vertical="center"/>
    </xf>
    <xf numFmtId="165" fontId="11" fillId="0" borderId="240" xfId="0" applyNumberFormat="1" applyFont="1" applyBorder="1" applyAlignment="1">
      <alignment vertical="center"/>
    </xf>
    <xf numFmtId="166" fontId="11" fillId="0" borderId="241" xfId="0" applyNumberFormat="1" applyFont="1" applyBorder="1" applyAlignment="1">
      <alignment vertical="center"/>
    </xf>
    <xf numFmtId="164" fontId="11" fillId="0" borderId="242" xfId="0" applyNumberFormat="1" applyFont="1" applyBorder="1" applyAlignment="1">
      <alignment vertical="center"/>
    </xf>
    <xf numFmtId="165" fontId="11" fillId="0" borderId="231" xfId="0" applyNumberFormat="1" applyFont="1" applyFill="1" applyBorder="1" applyAlignment="1">
      <alignment vertical="center"/>
    </xf>
    <xf numFmtId="165" fontId="11" fillId="0" borderId="243" xfId="0" applyNumberFormat="1" applyFont="1" applyBorder="1" applyAlignment="1">
      <alignment vertical="center"/>
    </xf>
    <xf numFmtId="165" fontId="11" fillId="0" borderId="244" xfId="0" applyNumberFormat="1" applyFont="1" applyBorder="1" applyAlignment="1">
      <alignment vertical="center"/>
    </xf>
    <xf numFmtId="166" fontId="5" fillId="0" borderId="245" xfId="0" applyNumberFormat="1" applyFont="1" applyBorder="1" applyAlignment="1">
      <alignment vertical="center"/>
    </xf>
    <xf numFmtId="0" fontId="9" fillId="0" borderId="245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165" fontId="11" fillId="0" borderId="49" xfId="0" applyNumberFormat="1" applyFont="1" applyFill="1" applyBorder="1" applyAlignment="1">
      <alignment vertical="center"/>
    </xf>
    <xf numFmtId="165" fontId="11" fillId="0" borderId="246" xfId="0" applyNumberFormat="1" applyFont="1" applyFill="1" applyBorder="1" applyAlignment="1">
      <alignment vertical="center"/>
    </xf>
    <xf numFmtId="165" fontId="11" fillId="0" borderId="94" xfId="0" applyNumberFormat="1" applyFont="1" applyBorder="1" applyAlignment="1">
      <alignment vertical="center"/>
    </xf>
    <xf numFmtId="166" fontId="11" fillId="0" borderId="95" xfId="0" applyNumberFormat="1" applyFont="1" applyBorder="1" applyAlignment="1">
      <alignment vertical="center"/>
    </xf>
    <xf numFmtId="165" fontId="11" fillId="0" borderId="76" xfId="0" applyNumberFormat="1" applyFont="1" applyFill="1" applyBorder="1" applyAlignment="1">
      <alignment vertical="center"/>
    </xf>
    <xf numFmtId="165" fontId="11" fillId="0" borderId="247" xfId="0" applyNumberFormat="1" applyFont="1" applyFill="1" applyBorder="1" applyAlignment="1">
      <alignment vertical="center"/>
    </xf>
    <xf numFmtId="165" fontId="11" fillId="0" borderId="76" xfId="0" applyNumberFormat="1" applyFont="1" applyBorder="1" applyAlignment="1">
      <alignment vertical="center"/>
    </xf>
    <xf numFmtId="165" fontId="11" fillId="0" borderId="248" xfId="0" applyNumberFormat="1" applyFont="1" applyBorder="1" applyAlignment="1">
      <alignment vertical="center"/>
    </xf>
    <xf numFmtId="165" fontId="11" fillId="0" borderId="247" xfId="0" applyNumberFormat="1" applyFont="1" applyBorder="1" applyAlignment="1">
      <alignment vertical="center"/>
    </xf>
    <xf numFmtId="166" fontId="11" fillId="0" borderId="97" xfId="0" applyNumberFormat="1" applyFont="1" applyBorder="1" applyAlignment="1">
      <alignment vertical="center"/>
    </xf>
    <xf numFmtId="165" fontId="11" fillId="0" borderId="78" xfId="0" applyNumberFormat="1" applyFont="1" applyBorder="1" applyAlignment="1">
      <alignment vertical="center"/>
    </xf>
    <xf numFmtId="165" fontId="11" fillId="0" borderId="249" xfId="0" applyNumberFormat="1" applyFont="1" applyBorder="1" applyAlignment="1">
      <alignment vertical="center"/>
    </xf>
    <xf numFmtId="165" fontId="11" fillId="0" borderId="250" xfId="0" applyNumberFormat="1" applyFont="1" applyBorder="1" applyAlignment="1">
      <alignment vertical="center"/>
    </xf>
    <xf numFmtId="165" fontId="11" fillId="0" borderId="49" xfId="0" applyNumberFormat="1" applyFont="1" applyBorder="1" applyAlignment="1">
      <alignment vertical="center"/>
    </xf>
    <xf numFmtId="165" fontId="11" fillId="0" borderId="246" xfId="0" applyNumberFormat="1" applyFont="1" applyBorder="1" applyAlignment="1">
      <alignment vertical="center"/>
    </xf>
    <xf numFmtId="166" fontId="11" fillId="0" borderId="251" xfId="0" applyNumberFormat="1" applyFont="1" applyBorder="1" applyAlignment="1">
      <alignment vertical="center"/>
    </xf>
    <xf numFmtId="165" fontId="7" fillId="0" borderId="252" xfId="0" applyNumberFormat="1" applyFont="1" applyFill="1" applyBorder="1" applyAlignment="1">
      <alignment vertical="center"/>
    </xf>
    <xf numFmtId="165" fontId="7" fillId="0" borderId="58" xfId="0" applyNumberFormat="1" applyFont="1" applyBorder="1" applyAlignment="1">
      <alignment vertical="center"/>
    </xf>
    <xf numFmtId="165" fontId="7" fillId="0" borderId="252" xfId="0" applyNumberFormat="1" applyFont="1" applyBorder="1" applyAlignment="1">
      <alignment vertical="center"/>
    </xf>
    <xf numFmtId="166" fontId="6" fillId="0" borderId="75" xfId="0" applyNumberFormat="1" applyFont="1" applyBorder="1" applyAlignment="1">
      <alignment vertical="center"/>
    </xf>
    <xf numFmtId="166" fontId="11" fillId="0" borderId="58" xfId="0" applyNumberFormat="1" applyFont="1" applyBorder="1" applyAlignment="1">
      <alignment vertical="center"/>
    </xf>
    <xf numFmtId="165" fontId="7" fillId="0" borderId="99" xfId="0" applyNumberFormat="1" applyFont="1" applyBorder="1" applyAlignment="1">
      <alignment vertical="center"/>
    </xf>
    <xf numFmtId="166" fontId="7" fillId="0" borderId="253" xfId="0" applyNumberFormat="1" applyFont="1" applyBorder="1" applyAlignment="1">
      <alignment vertical="center"/>
    </xf>
    <xf numFmtId="165" fontId="11" fillId="0" borderId="220" xfId="0" applyNumberFormat="1" applyFont="1" applyFill="1" applyBorder="1" applyAlignment="1">
      <alignment vertical="center"/>
    </xf>
    <xf numFmtId="165" fontId="11" fillId="0" borderId="223" xfId="0" applyNumberFormat="1" applyFont="1" applyFill="1" applyBorder="1" applyAlignment="1">
      <alignment vertical="center"/>
    </xf>
    <xf numFmtId="166" fontId="11" fillId="0" borderId="22" xfId="0" applyNumberFormat="1" applyFont="1" applyFill="1" applyBorder="1" applyAlignment="1">
      <alignment vertical="center"/>
    </xf>
    <xf numFmtId="165" fontId="11" fillId="0" borderId="65" xfId="0" applyNumberFormat="1" applyFont="1" applyFill="1" applyBorder="1" applyAlignment="1">
      <alignment vertical="center"/>
    </xf>
    <xf numFmtId="165" fontId="11" fillId="0" borderId="218" xfId="0" applyNumberFormat="1" applyFont="1" applyFill="1" applyBorder="1" applyAlignment="1">
      <alignment vertical="center"/>
    </xf>
    <xf numFmtId="165" fontId="11" fillId="0" borderId="79" xfId="0" applyNumberFormat="1" applyFont="1" applyFill="1" applyBorder="1" applyAlignment="1">
      <alignment vertical="center"/>
    </xf>
    <xf numFmtId="166" fontId="11" fillId="0" borderId="66" xfId="0" applyNumberFormat="1" applyFont="1" applyFill="1" applyBorder="1" applyAlignment="1">
      <alignment vertical="center"/>
    </xf>
    <xf numFmtId="165" fontId="11" fillId="0" borderId="67" xfId="0" applyNumberFormat="1" applyFont="1" applyFill="1" applyBorder="1" applyAlignment="1">
      <alignment vertical="center"/>
    </xf>
    <xf numFmtId="166" fontId="11" fillId="0" borderId="80" xfId="0" applyNumberFormat="1" applyFont="1" applyFill="1" applyBorder="1" applyAlignment="1">
      <alignment vertical="center"/>
    </xf>
    <xf numFmtId="165" fontId="11" fillId="0" borderId="254" xfId="0" applyNumberFormat="1" applyFont="1" applyFill="1" applyBorder="1" applyAlignment="1">
      <alignment vertical="center"/>
    </xf>
    <xf numFmtId="165" fontId="11" fillId="0" borderId="70" xfId="0" applyNumberFormat="1" applyFont="1" applyFill="1" applyBorder="1" applyAlignment="1">
      <alignment vertical="center"/>
    </xf>
    <xf numFmtId="166" fontId="11" fillId="0" borderId="255" xfId="0" applyNumberFormat="1" applyFont="1" applyFill="1" applyBorder="1" applyAlignment="1">
      <alignment vertical="center"/>
    </xf>
    <xf numFmtId="165" fontId="11" fillId="0" borderId="256" xfId="0" applyNumberFormat="1" applyFont="1" applyBorder="1" applyAlignment="1">
      <alignment vertical="center"/>
    </xf>
    <xf numFmtId="165" fontId="11" fillId="0" borderId="257" xfId="0" applyNumberFormat="1" applyFont="1" applyBorder="1" applyAlignment="1">
      <alignment vertical="center"/>
    </xf>
    <xf numFmtId="166" fontId="11" fillId="0" borderId="23" xfId="0" applyNumberFormat="1" applyFont="1" applyFill="1" applyBorder="1" applyAlignment="1">
      <alignment vertical="center"/>
    </xf>
    <xf numFmtId="165" fontId="11" fillId="0" borderId="226" xfId="0" applyNumberFormat="1" applyFont="1" applyFill="1" applyBorder="1" applyAlignment="1">
      <alignment vertical="center"/>
    </xf>
    <xf numFmtId="166" fontId="11" fillId="0" borderId="227" xfId="0" applyNumberFormat="1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vertical="center"/>
    </xf>
    <xf numFmtId="166" fontId="11" fillId="0" borderId="82" xfId="0" applyNumberFormat="1" applyFont="1" applyFill="1" applyBorder="1" applyAlignment="1">
      <alignment vertical="center"/>
    </xf>
    <xf numFmtId="165" fontId="11" fillId="0" borderId="23" xfId="0" applyNumberFormat="1" applyFont="1" applyFill="1" applyBorder="1" applyAlignment="1">
      <alignment vertical="center"/>
    </xf>
    <xf numFmtId="165" fontId="11" fillId="0" borderId="228" xfId="0" applyNumberFormat="1" applyFont="1" applyFill="1" applyBorder="1" applyAlignment="1">
      <alignment vertical="center"/>
    </xf>
    <xf numFmtId="166" fontId="11" fillId="0" borderId="83" xfId="0" applyNumberFormat="1" applyFont="1" applyFill="1" applyBorder="1" applyAlignment="1">
      <alignment vertical="center"/>
    </xf>
    <xf numFmtId="166" fontId="11" fillId="0" borderId="100" xfId="0" applyNumberFormat="1" applyFont="1" applyFill="1" applyBorder="1" applyAlignment="1">
      <alignment vertical="center"/>
    </xf>
    <xf numFmtId="165" fontId="11" fillId="0" borderId="258" xfId="0" applyNumberFormat="1" applyFont="1" applyBorder="1" applyAlignment="1">
      <alignment vertical="center"/>
    </xf>
    <xf numFmtId="165" fontId="11" fillId="0" borderId="259" xfId="0" applyNumberFormat="1" applyFont="1" applyBorder="1" applyAlignment="1">
      <alignment vertical="center"/>
    </xf>
    <xf numFmtId="165" fontId="11" fillId="0" borderId="260" xfId="0" applyNumberFormat="1" applyFont="1" applyBorder="1" applyAlignment="1">
      <alignment vertical="center"/>
    </xf>
    <xf numFmtId="164" fontId="11" fillId="0" borderId="5" xfId="0" applyNumberFormat="1" applyFont="1" applyFill="1" applyBorder="1" applyAlignment="1">
      <alignment vertical="center"/>
    </xf>
    <xf numFmtId="165" fontId="11" fillId="0" borderId="259" xfId="0" applyNumberFormat="1" applyFont="1" applyFill="1" applyBorder="1" applyAlignment="1">
      <alignment vertical="center"/>
    </xf>
    <xf numFmtId="165" fontId="11" fillId="0" borderId="260" xfId="0" applyNumberFormat="1" applyFont="1" applyFill="1" applyBorder="1" applyAlignment="1">
      <alignment vertical="center"/>
    </xf>
    <xf numFmtId="165" fontId="11" fillId="0" borderId="101" xfId="0" applyNumberFormat="1" applyFont="1" applyBorder="1" applyAlignment="1">
      <alignment vertical="center"/>
    </xf>
    <xf numFmtId="166" fontId="11" fillId="0" borderId="16" xfId="0" applyNumberFormat="1" applyFont="1" applyBorder="1" applyAlignment="1">
      <alignment vertical="center"/>
    </xf>
    <xf numFmtId="165" fontId="11" fillId="0" borderId="261" xfId="0" applyNumberFormat="1" applyFont="1" applyBorder="1" applyAlignment="1">
      <alignment vertical="center"/>
    </xf>
    <xf numFmtId="166" fontId="11" fillId="0" borderId="102" xfId="0" applyNumberFormat="1" applyFont="1" applyBorder="1" applyAlignment="1">
      <alignment vertical="center"/>
    </xf>
    <xf numFmtId="165" fontId="11" fillId="0" borderId="72" xfId="0" applyNumberFormat="1" applyFont="1" applyBorder="1" applyAlignment="1">
      <alignment vertical="center"/>
    </xf>
    <xf numFmtId="164" fontId="11" fillId="0" borderId="89" xfId="0" applyNumberFormat="1" applyFont="1" applyFill="1" applyBorder="1" applyAlignment="1">
      <alignment vertical="center"/>
    </xf>
    <xf numFmtId="165" fontId="11" fillId="0" borderId="101" xfId="0" applyNumberFormat="1" applyFont="1" applyFill="1" applyBorder="1" applyAlignment="1">
      <alignment vertical="center"/>
    </xf>
    <xf numFmtId="166" fontId="11" fillId="0" borderId="16" xfId="0" applyNumberFormat="1" applyFont="1" applyFill="1" applyBorder="1" applyAlignment="1">
      <alignment vertical="center"/>
    </xf>
    <xf numFmtId="165" fontId="11" fillId="0" borderId="87" xfId="0" applyNumberFormat="1" applyFont="1" applyFill="1" applyBorder="1" applyAlignment="1">
      <alignment vertical="center"/>
    </xf>
    <xf numFmtId="166" fontId="11" fillId="0" borderId="102" xfId="0" applyNumberFormat="1" applyFont="1" applyFill="1" applyBorder="1" applyAlignment="1">
      <alignment vertical="center"/>
    </xf>
    <xf numFmtId="165" fontId="11" fillId="0" borderId="250" xfId="0" applyNumberFormat="1" applyFont="1" applyFill="1" applyBorder="1" applyAlignment="1">
      <alignment vertical="center"/>
    </xf>
    <xf numFmtId="166" fontId="11" fillId="0" borderId="103" xfId="0" applyNumberFormat="1" applyFont="1" applyFill="1" applyBorder="1" applyAlignment="1">
      <alignment vertical="center"/>
    </xf>
    <xf numFmtId="164" fontId="11" fillId="0" borderId="262" xfId="0" applyNumberFormat="1" applyFont="1" applyBorder="1" applyAlignment="1">
      <alignment vertical="center"/>
    </xf>
    <xf numFmtId="165" fontId="11" fillId="0" borderId="263" xfId="0" applyNumberFormat="1" applyFont="1" applyBorder="1" applyAlignment="1">
      <alignment vertical="center"/>
    </xf>
    <xf numFmtId="165" fontId="11" fillId="0" borderId="264" xfId="0" applyNumberFormat="1" applyFont="1" applyBorder="1" applyAlignment="1">
      <alignment vertical="center"/>
    </xf>
    <xf numFmtId="165" fontId="11" fillId="0" borderId="265" xfId="0" applyNumberFormat="1" applyFont="1" applyBorder="1" applyAlignment="1">
      <alignment vertical="center"/>
    </xf>
    <xf numFmtId="166" fontId="11" fillId="0" borderId="266" xfId="0" applyNumberFormat="1" applyFont="1" applyBorder="1" applyAlignment="1">
      <alignment vertical="center"/>
    </xf>
    <xf numFmtId="165" fontId="11" fillId="0" borderId="267" xfId="0" applyNumberFormat="1" applyFont="1" applyBorder="1" applyAlignment="1">
      <alignment vertical="center"/>
    </xf>
    <xf numFmtId="164" fontId="11" fillId="0" borderId="262" xfId="0" applyNumberFormat="1" applyFont="1" applyFill="1" applyBorder="1" applyAlignment="1">
      <alignment vertical="center"/>
    </xf>
    <xf numFmtId="165" fontId="11" fillId="0" borderId="263" xfId="0" applyNumberFormat="1" applyFont="1" applyFill="1" applyBorder="1" applyAlignment="1">
      <alignment vertical="center"/>
    </xf>
    <xf numFmtId="165" fontId="11" fillId="0" borderId="264" xfId="0" applyNumberFormat="1" applyFont="1" applyFill="1" applyBorder="1" applyAlignment="1">
      <alignment vertical="center"/>
    </xf>
    <xf numFmtId="165" fontId="11" fillId="0" borderId="265" xfId="0" applyNumberFormat="1" applyFont="1" applyFill="1" applyBorder="1" applyAlignment="1">
      <alignment vertical="center"/>
    </xf>
    <xf numFmtId="166" fontId="11" fillId="0" borderId="266" xfId="0" applyNumberFormat="1" applyFont="1" applyFill="1" applyBorder="1" applyAlignment="1">
      <alignment vertical="center"/>
    </xf>
    <xf numFmtId="165" fontId="11" fillId="0" borderId="267" xfId="0" applyNumberFormat="1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vertical="center"/>
    </xf>
    <xf numFmtId="164" fontId="11" fillId="0" borderId="99" xfId="0" applyNumberFormat="1" applyFont="1" applyFill="1" applyBorder="1" applyAlignment="1">
      <alignment vertical="center"/>
    </xf>
    <xf numFmtId="165" fontId="7" fillId="0" borderId="268" xfId="0" applyNumberFormat="1" applyFont="1" applyFill="1" applyBorder="1" applyAlignment="1">
      <alignment vertical="center"/>
    </xf>
    <xf numFmtId="165" fontId="7" fillId="0" borderId="99" xfId="0" applyNumberFormat="1" applyFont="1" applyFill="1" applyBorder="1" applyAlignment="1">
      <alignment vertical="center"/>
    </xf>
    <xf numFmtId="166" fontId="7" fillId="0" borderId="106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0" fontId="11" fillId="0" borderId="0" xfId="0" applyFont="1"/>
    <xf numFmtId="4" fontId="11" fillId="0" borderId="0" xfId="0" applyNumberFormat="1" applyFont="1"/>
    <xf numFmtId="165" fontId="7" fillId="4" borderId="58" xfId="0" applyNumberFormat="1" applyFont="1" applyFill="1" applyBorder="1" applyAlignment="1">
      <alignment vertical="center"/>
    </xf>
    <xf numFmtId="166" fontId="11" fillId="0" borderId="0" xfId="0" applyNumberFormat="1" applyFont="1" applyBorder="1" applyAlignment="1">
      <alignment vertical="center"/>
    </xf>
    <xf numFmtId="0" fontId="11" fillId="0" borderId="0" xfId="0" applyFont="1" applyBorder="1"/>
    <xf numFmtId="164" fontId="9" fillId="0" borderId="3" xfId="0" applyNumberFormat="1" applyFont="1" applyBorder="1" applyAlignment="1">
      <alignment vertical="center"/>
    </xf>
    <xf numFmtId="165" fontId="9" fillId="0" borderId="218" xfId="0" applyNumberFormat="1" applyFont="1" applyBorder="1" applyAlignment="1">
      <alignment vertical="center"/>
    </xf>
    <xf numFmtId="165" fontId="9" fillId="0" borderId="269" xfId="0" applyNumberFormat="1" applyFont="1" applyBorder="1" applyAlignment="1">
      <alignment vertical="center"/>
    </xf>
    <xf numFmtId="165" fontId="9" fillId="0" borderId="79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65" fontId="9" fillId="0" borderId="231" xfId="0" applyNumberFormat="1" applyFont="1" applyBorder="1" applyAlignment="1">
      <alignment vertical="center"/>
    </xf>
    <xf numFmtId="165" fontId="9" fillId="0" borderId="226" xfId="0" applyNumberFormat="1" applyFont="1" applyBorder="1" applyAlignment="1">
      <alignment vertical="center"/>
    </xf>
    <xf numFmtId="165" fontId="9" fillId="0" borderId="87" xfId="0" applyNumberFormat="1" applyFont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165" fontId="9" fillId="0" borderId="107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165" fontId="9" fillId="0" borderId="250" xfId="0" applyNumberFormat="1" applyFont="1" applyBorder="1" applyAlignment="1">
      <alignment vertical="center"/>
    </xf>
    <xf numFmtId="165" fontId="9" fillId="0" borderId="270" xfId="0" applyNumberFormat="1" applyFont="1" applyBorder="1" applyAlignment="1">
      <alignment vertical="center"/>
    </xf>
    <xf numFmtId="165" fontId="9" fillId="0" borderId="101" xfId="0" applyNumberFormat="1" applyFont="1" applyBorder="1" applyAlignment="1">
      <alignment vertical="center"/>
    </xf>
    <xf numFmtId="165" fontId="9" fillId="0" borderId="65" xfId="0" applyNumberFormat="1" applyFont="1" applyBorder="1" applyAlignment="1">
      <alignment vertical="center"/>
    </xf>
    <xf numFmtId="166" fontId="9" fillId="0" borderId="271" xfId="0" applyNumberFormat="1" applyFont="1" applyBorder="1" applyAlignment="1">
      <alignment vertical="center"/>
    </xf>
    <xf numFmtId="165" fontId="9" fillId="0" borderId="272" xfId="0" applyNumberFormat="1" applyFont="1" applyBorder="1" applyAlignment="1">
      <alignment vertical="center"/>
    </xf>
    <xf numFmtId="165" fontId="9" fillId="0" borderId="273" xfId="0" applyNumberFormat="1" applyFont="1" applyBorder="1" applyAlignment="1">
      <alignment vertical="center"/>
    </xf>
    <xf numFmtId="165" fontId="9" fillId="0" borderId="223" xfId="0" applyNumberFormat="1" applyFont="1" applyBorder="1" applyAlignment="1">
      <alignment vertical="center"/>
    </xf>
    <xf numFmtId="166" fontId="9" fillId="0" borderId="274" xfId="0" applyNumberFormat="1" applyFont="1" applyBorder="1" applyAlignment="1">
      <alignment vertical="center"/>
    </xf>
    <xf numFmtId="164" fontId="9" fillId="0" borderId="5" xfId="0" applyNumberFormat="1" applyFont="1" applyBorder="1" applyAlignment="1">
      <alignment vertical="center"/>
    </xf>
    <xf numFmtId="165" fontId="9" fillId="0" borderId="259" xfId="0" applyNumberFormat="1" applyFont="1" applyBorder="1" applyAlignment="1">
      <alignment vertical="center"/>
    </xf>
    <xf numFmtId="165" fontId="9" fillId="0" borderId="260" xfId="0" applyNumberFormat="1" applyFont="1" applyBorder="1" applyAlignment="1">
      <alignment vertical="center"/>
    </xf>
    <xf numFmtId="166" fontId="9" fillId="0" borderId="275" xfId="0" applyNumberFormat="1" applyFont="1" applyBorder="1" applyAlignment="1">
      <alignment vertical="center"/>
    </xf>
    <xf numFmtId="165" fontId="9" fillId="0" borderId="276" xfId="0" applyNumberFormat="1" applyFont="1" applyBorder="1" applyAlignment="1">
      <alignment vertical="center"/>
    </xf>
    <xf numFmtId="165" fontId="9" fillId="0" borderId="277" xfId="0" applyNumberFormat="1" applyFont="1" applyBorder="1" applyAlignment="1">
      <alignment vertical="center"/>
    </xf>
    <xf numFmtId="166" fontId="9" fillId="0" borderId="278" xfId="0" applyNumberFormat="1" applyFont="1" applyBorder="1" applyAlignment="1">
      <alignment vertical="center"/>
    </xf>
    <xf numFmtId="164" fontId="9" fillId="0" borderId="8" xfId="0" applyNumberFormat="1" applyFont="1" applyBorder="1" applyAlignment="1">
      <alignment vertical="center"/>
    </xf>
    <xf numFmtId="165" fontId="9" fillId="0" borderId="49" xfId="0" applyNumberFormat="1" applyFont="1" applyBorder="1" applyAlignment="1">
      <alignment vertical="center"/>
    </xf>
    <xf numFmtId="165" fontId="9" fillId="0" borderId="246" xfId="0" applyNumberFormat="1" applyFont="1" applyBorder="1" applyAlignment="1">
      <alignment vertical="center"/>
    </xf>
    <xf numFmtId="166" fontId="9" fillId="0" borderId="279" xfId="0" applyNumberFormat="1" applyFont="1" applyBorder="1" applyAlignment="1">
      <alignment vertical="center"/>
    </xf>
    <xf numFmtId="165" fontId="9" fillId="0" borderId="280" xfId="0" applyNumberFormat="1" applyFont="1" applyBorder="1" applyAlignment="1">
      <alignment vertical="center"/>
    </xf>
    <xf numFmtId="165" fontId="9" fillId="0" borderId="281" xfId="0" applyNumberFormat="1" applyFont="1" applyBorder="1" applyAlignment="1">
      <alignment vertical="center"/>
    </xf>
    <xf numFmtId="165" fontId="9" fillId="0" borderId="234" xfId="0" applyNumberFormat="1" applyFont="1" applyBorder="1" applyAlignment="1">
      <alignment vertical="center"/>
    </xf>
    <xf numFmtId="166" fontId="9" fillId="0" borderId="282" xfId="0" applyNumberFormat="1" applyFont="1" applyBorder="1" applyAlignment="1">
      <alignment vertical="center"/>
    </xf>
    <xf numFmtId="165" fontId="9" fillId="0" borderId="283" xfId="0" applyNumberFormat="1" applyFont="1" applyBorder="1" applyAlignment="1">
      <alignment vertical="center"/>
    </xf>
    <xf numFmtId="164" fontId="9" fillId="0" borderId="85" xfId="0" applyNumberFormat="1" applyFont="1" applyBorder="1" applyAlignment="1">
      <alignment vertical="center"/>
    </xf>
    <xf numFmtId="0" fontId="9" fillId="0" borderId="9" xfId="0" applyFont="1" applyBorder="1"/>
    <xf numFmtId="166" fontId="9" fillId="0" borderId="284" xfId="0" applyNumberFormat="1" applyFont="1" applyBorder="1" applyAlignment="1">
      <alignment vertical="center"/>
    </xf>
    <xf numFmtId="4" fontId="9" fillId="0" borderId="0" xfId="0" applyNumberFormat="1" applyFont="1"/>
    <xf numFmtId="164" fontId="5" fillId="0" borderId="3" xfId="0" applyNumberFormat="1" applyFont="1" applyBorder="1" applyAlignment="1">
      <alignment vertical="center"/>
    </xf>
    <xf numFmtId="165" fontId="5" fillId="0" borderId="231" xfId="0" applyNumberFormat="1" applyFont="1" applyBorder="1" applyAlignment="1">
      <alignment vertical="center"/>
    </xf>
    <xf numFmtId="165" fontId="5" fillId="0" borderId="87" xfId="0" applyNumberFormat="1" applyFont="1" applyBorder="1" applyAlignment="1">
      <alignment vertical="center"/>
    </xf>
    <xf numFmtId="165" fontId="5" fillId="0" borderId="107" xfId="0" applyNumberFormat="1" applyFont="1" applyBorder="1" applyAlignment="1">
      <alignment vertical="center"/>
    </xf>
    <xf numFmtId="165" fontId="5" fillId="0" borderId="270" xfId="0" applyNumberFormat="1" applyFont="1" applyBorder="1" applyAlignment="1">
      <alignment vertical="center"/>
    </xf>
    <xf numFmtId="165" fontId="5" fillId="0" borderId="101" xfId="0" applyNumberFormat="1" applyFont="1" applyBorder="1" applyAlignment="1">
      <alignment vertical="center"/>
    </xf>
    <xf numFmtId="165" fontId="5" fillId="0" borderId="272" xfId="0" applyNumberFormat="1" applyFont="1" applyBorder="1" applyAlignment="1">
      <alignment vertical="center"/>
    </xf>
    <xf numFmtId="165" fontId="5" fillId="0" borderId="273" xfId="0" applyNumberFormat="1" applyFont="1" applyBorder="1" applyAlignment="1">
      <alignment vertical="center"/>
    </xf>
    <xf numFmtId="165" fontId="5" fillId="0" borderId="223" xfId="0" applyNumberFormat="1" applyFont="1" applyBorder="1" applyAlignment="1">
      <alignment vertical="center"/>
    </xf>
    <xf numFmtId="166" fontId="5" fillId="0" borderId="274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5" fontId="5" fillId="0" borderId="277" xfId="0" applyNumberFormat="1" applyFont="1" applyBorder="1" applyAlignment="1">
      <alignment vertical="center"/>
    </xf>
    <xf numFmtId="166" fontId="5" fillId="0" borderId="278" xfId="0" applyNumberFormat="1" applyFont="1" applyBorder="1" applyAlignment="1">
      <alignment vertical="center"/>
    </xf>
    <xf numFmtId="165" fontId="5" fillId="0" borderId="49" xfId="0" applyNumberFormat="1" applyFont="1" applyBorder="1" applyAlignment="1">
      <alignment vertical="center"/>
    </xf>
    <xf numFmtId="165" fontId="5" fillId="0" borderId="246" xfId="0" applyNumberFormat="1" applyFont="1" applyBorder="1" applyAlignment="1">
      <alignment vertical="center"/>
    </xf>
    <xf numFmtId="165" fontId="5" fillId="0" borderId="280" xfId="0" applyNumberFormat="1" applyFont="1" applyBorder="1" applyAlignment="1">
      <alignment vertical="center"/>
    </xf>
    <xf numFmtId="165" fontId="6" fillId="0" borderId="58" xfId="0" applyNumberFormat="1" applyFont="1" applyBorder="1" applyAlignment="1">
      <alignment vertical="center"/>
    </xf>
    <xf numFmtId="165" fontId="5" fillId="0" borderId="283" xfId="0" applyNumberFormat="1" applyFont="1" applyBorder="1" applyAlignment="1">
      <alignment vertical="center"/>
    </xf>
    <xf numFmtId="164" fontId="5" fillId="0" borderId="85" xfId="0" applyNumberFormat="1" applyFont="1" applyBorder="1" applyAlignment="1">
      <alignment vertical="center"/>
    </xf>
    <xf numFmtId="166" fontId="5" fillId="0" borderId="284" xfId="0" applyNumberFormat="1" applyFont="1" applyBorder="1" applyAlignment="1">
      <alignment vertical="center"/>
    </xf>
    <xf numFmtId="165" fontId="7" fillId="4" borderId="252" xfId="0" applyNumberFormat="1" applyFont="1" applyFill="1" applyBorder="1" applyAlignment="1">
      <alignment vertical="center"/>
    </xf>
    <xf numFmtId="166" fontId="7" fillId="4" borderId="39" xfId="0" applyNumberFormat="1" applyFont="1" applyFill="1" applyBorder="1" applyAlignment="1">
      <alignment vertical="center"/>
    </xf>
    <xf numFmtId="166" fontId="7" fillId="8" borderId="2" xfId="0" applyNumberFormat="1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5" fillId="0" borderId="288" xfId="0" applyNumberFormat="1" applyFont="1" applyBorder="1" applyAlignment="1">
      <alignment vertical="center"/>
    </xf>
    <xf numFmtId="165" fontId="5" fillId="0" borderId="289" xfId="0" applyNumberFormat="1" applyFont="1" applyBorder="1" applyAlignment="1">
      <alignment vertical="center"/>
    </xf>
    <xf numFmtId="166" fontId="5" fillId="0" borderId="95" xfId="0" applyNumberFormat="1" applyFont="1" applyBorder="1" applyAlignment="1">
      <alignment vertical="center"/>
    </xf>
    <xf numFmtId="165" fontId="5" fillId="0" borderId="119" xfId="0" applyNumberFormat="1" applyFont="1" applyBorder="1" applyAlignment="1">
      <alignment vertical="center"/>
    </xf>
    <xf numFmtId="165" fontId="5" fillId="0" borderId="290" xfId="0" applyNumberFormat="1" applyFont="1" applyBorder="1" applyAlignment="1">
      <alignment vertical="center"/>
    </xf>
    <xf numFmtId="165" fontId="5" fillId="0" borderId="291" xfId="0" applyNumberFormat="1" applyFont="1" applyBorder="1" applyAlignment="1">
      <alignment vertical="center"/>
    </xf>
    <xf numFmtId="165" fontId="5" fillId="0" borderId="292" xfId="0" applyNumberFormat="1" applyFont="1" applyBorder="1" applyAlignment="1">
      <alignment vertical="center"/>
    </xf>
    <xf numFmtId="165" fontId="5" fillId="0" borderId="73" xfId="0" applyNumberFormat="1" applyFont="1" applyBorder="1" applyAlignment="1">
      <alignment vertical="center"/>
    </xf>
    <xf numFmtId="165" fontId="5" fillId="0" borderId="293" xfId="0" applyNumberFormat="1" applyFont="1" applyBorder="1" applyAlignment="1">
      <alignment vertical="center"/>
    </xf>
    <xf numFmtId="165" fontId="5" fillId="0" borderId="294" xfId="0" applyNumberFormat="1" applyFont="1" applyBorder="1" applyAlignment="1">
      <alignment vertical="center"/>
    </xf>
    <xf numFmtId="165" fontId="5" fillId="0" borderId="295" xfId="0" applyNumberFormat="1" applyFont="1" applyBorder="1" applyAlignment="1">
      <alignment vertical="center"/>
    </xf>
    <xf numFmtId="166" fontId="5" fillId="0" borderId="105" xfId="0" applyNumberFormat="1" applyFont="1" applyBorder="1" applyAlignment="1">
      <alignment vertical="center"/>
    </xf>
    <xf numFmtId="165" fontId="5" fillId="0" borderId="72" xfId="0" applyNumberFormat="1" applyFont="1" applyBorder="1" applyAlignment="1">
      <alignment vertical="center"/>
    </xf>
    <xf numFmtId="165" fontId="5" fillId="0" borderId="71" xfId="0" applyNumberFormat="1" applyFont="1" applyBorder="1" applyAlignment="1">
      <alignment vertical="center"/>
    </xf>
    <xf numFmtId="166" fontId="5" fillId="0" borderId="115" xfId="0" applyNumberFormat="1" applyFont="1" applyBorder="1" applyAlignment="1">
      <alignment vertical="center"/>
    </xf>
    <xf numFmtId="166" fontId="5" fillId="0" borderId="83" xfId="0" applyNumberFormat="1" applyFont="1" applyBorder="1" applyAlignment="1">
      <alignment vertical="center"/>
    </xf>
    <xf numFmtId="164" fontId="5" fillId="0" borderId="296" xfId="0" applyNumberFormat="1" applyFont="1" applyBorder="1" applyAlignment="1">
      <alignment vertical="center"/>
    </xf>
    <xf numFmtId="165" fontId="5" fillId="0" borderId="297" xfId="0" applyNumberFormat="1" applyFont="1" applyBorder="1" applyAlignment="1">
      <alignment vertical="center"/>
    </xf>
    <xf numFmtId="165" fontId="5" fillId="0" borderId="298" xfId="0" applyNumberFormat="1" applyFont="1" applyBorder="1" applyAlignment="1">
      <alignment vertical="center"/>
    </xf>
    <xf numFmtId="165" fontId="5" fillId="0" borderId="299" xfId="0" applyNumberFormat="1" applyFont="1" applyBorder="1" applyAlignment="1">
      <alignment vertical="center"/>
    </xf>
    <xf numFmtId="166" fontId="5" fillId="0" borderId="300" xfId="0" applyNumberFormat="1" applyFont="1" applyBorder="1" applyAlignment="1">
      <alignment vertical="center"/>
    </xf>
    <xf numFmtId="165" fontId="5" fillId="0" borderId="301" xfId="0" applyNumberFormat="1" applyFont="1" applyBorder="1" applyAlignment="1">
      <alignment vertical="center"/>
    </xf>
    <xf numFmtId="166" fontId="5" fillId="0" borderId="302" xfId="0" applyNumberFormat="1" applyFont="1" applyBorder="1" applyAlignment="1">
      <alignment vertical="center"/>
    </xf>
    <xf numFmtId="166" fontId="5" fillId="0" borderId="232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165" fontId="5" fillId="0" borderId="0" xfId="0" applyNumberFormat="1" applyFont="1" applyBorder="1" applyAlignment="1">
      <alignment vertical="center"/>
    </xf>
    <xf numFmtId="166" fontId="5" fillId="0" borderId="16" xfId="0" applyNumberFormat="1" applyFont="1" applyBorder="1" applyAlignment="1">
      <alignment vertical="center"/>
    </xf>
    <xf numFmtId="166" fontId="5" fillId="0" borderId="59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textRotation="90"/>
    </xf>
    <xf numFmtId="164" fontId="6" fillId="0" borderId="0" xfId="0" applyNumberFormat="1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66" fontId="6" fillId="0" borderId="0" xfId="0" applyNumberFormat="1" applyFont="1" applyBorder="1" applyAlignment="1">
      <alignment vertical="center"/>
    </xf>
    <xf numFmtId="164" fontId="5" fillId="3" borderId="0" xfId="0" applyNumberFormat="1" applyFont="1" applyFill="1" applyBorder="1" applyAlignment="1">
      <alignment horizontal="right" vertical="center" wrapText="1"/>
    </xf>
    <xf numFmtId="165" fontId="5" fillId="0" borderId="228" xfId="0" applyNumberFormat="1" applyFont="1" applyBorder="1" applyAlignment="1">
      <alignment vertical="center"/>
    </xf>
    <xf numFmtId="166" fontId="5" fillId="0" borderId="77" xfId="0" applyNumberFormat="1" applyFont="1" applyBorder="1" applyAlignment="1">
      <alignment vertical="center"/>
    </xf>
    <xf numFmtId="166" fontId="5" fillId="0" borderId="91" xfId="0" applyNumberFormat="1" applyFont="1" applyBorder="1" applyAlignment="1">
      <alignment vertical="center"/>
    </xf>
    <xf numFmtId="165" fontId="5" fillId="0" borderId="303" xfId="0" applyNumberFormat="1" applyFont="1" applyBorder="1" applyAlignment="1">
      <alignment vertical="center"/>
    </xf>
    <xf numFmtId="165" fontId="5" fillId="0" borderId="90" xfId="0" applyNumberFormat="1" applyFont="1" applyBorder="1" applyAlignment="1">
      <alignment vertical="center"/>
    </xf>
    <xf numFmtId="166" fontId="5" fillId="0" borderId="88" xfId="0" applyNumberFormat="1" applyFont="1" applyBorder="1" applyAlignment="1">
      <alignment vertical="center"/>
    </xf>
    <xf numFmtId="164" fontId="5" fillId="0" borderId="304" xfId="0" applyNumberFormat="1" applyFont="1" applyBorder="1" applyAlignment="1">
      <alignment vertical="center"/>
    </xf>
    <xf numFmtId="165" fontId="5" fillId="0" borderId="305" xfId="0" applyNumberFormat="1" applyFont="1" applyBorder="1" applyAlignment="1">
      <alignment vertical="center"/>
    </xf>
    <xf numFmtId="165" fontId="5" fillId="0" borderId="306" xfId="0" applyNumberFormat="1" applyFont="1" applyBorder="1" applyAlignment="1">
      <alignment vertical="center"/>
    </xf>
    <xf numFmtId="166" fontId="5" fillId="0" borderId="307" xfId="0" applyNumberFormat="1" applyFont="1" applyBorder="1" applyAlignment="1">
      <alignment vertical="center"/>
    </xf>
    <xf numFmtId="166" fontId="5" fillId="0" borderId="308" xfId="0" applyNumberFormat="1" applyFont="1" applyBorder="1" applyAlignment="1">
      <alignment vertical="center"/>
    </xf>
    <xf numFmtId="165" fontId="5" fillId="0" borderId="309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 wrapText="1"/>
    </xf>
    <xf numFmtId="0" fontId="5" fillId="0" borderId="39" xfId="0" applyFont="1" applyBorder="1" applyAlignment="1">
      <alignment horizontal="center" vertical="center"/>
    </xf>
    <xf numFmtId="165" fontId="5" fillId="0" borderId="224" xfId="0" applyNumberFormat="1" applyFont="1" applyBorder="1" applyAlignment="1">
      <alignment vertical="center"/>
    </xf>
    <xf numFmtId="166" fontId="5" fillId="0" borderId="68" xfId="0" applyNumberFormat="1" applyFont="1" applyBorder="1" applyAlignment="1">
      <alignment vertical="center"/>
    </xf>
    <xf numFmtId="165" fontId="5" fillId="0" borderId="310" xfId="0" applyNumberFormat="1" applyFont="1" applyBorder="1" applyAlignment="1">
      <alignment vertical="center"/>
    </xf>
    <xf numFmtId="166" fontId="5" fillId="0" borderId="311" xfId="0" applyNumberFormat="1" applyFont="1" applyBorder="1" applyAlignment="1">
      <alignment vertical="center"/>
    </xf>
    <xf numFmtId="166" fontId="6" fillId="0" borderId="312" xfId="0" applyNumberFormat="1" applyFont="1" applyBorder="1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4" fontId="9" fillId="0" borderId="0" xfId="0" applyNumberFormat="1" applyFont="1" applyAlignment="1">
      <alignment vertical="center"/>
    </xf>
    <xf numFmtId="0" fontId="10" fillId="0" borderId="0" xfId="0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8" fillId="0" borderId="58" xfId="0" applyFont="1" applyBorder="1" applyAlignment="1">
      <alignment vertical="center"/>
    </xf>
    <xf numFmtId="4" fontId="8" fillId="0" borderId="125" xfId="0" applyNumberFormat="1" applyFont="1" applyBorder="1" applyAlignment="1">
      <alignment vertical="center"/>
    </xf>
    <xf numFmtId="0" fontId="8" fillId="3" borderId="58" xfId="0" applyFont="1" applyFill="1" applyBorder="1" applyAlignment="1">
      <alignment vertical="center"/>
    </xf>
    <xf numFmtId="165" fontId="5" fillId="0" borderId="32" xfId="0" applyNumberFormat="1" applyFont="1" applyFill="1" applyBorder="1" applyAlignment="1">
      <alignment horizontal="right" vertical="center" wrapText="1"/>
    </xf>
    <xf numFmtId="165" fontId="5" fillId="0" borderId="2" xfId="0" applyNumberFormat="1" applyFont="1" applyFill="1" applyBorder="1" applyAlignment="1">
      <alignment horizontal="right" vertical="center" wrapText="1"/>
    </xf>
    <xf numFmtId="165" fontId="6" fillId="0" borderId="32" xfId="0" applyNumberFormat="1" applyFont="1" applyFill="1" applyBorder="1" applyAlignment="1">
      <alignment horizontal="right" vertical="center" wrapText="1"/>
    </xf>
    <xf numFmtId="165" fontId="6" fillId="0" borderId="2" xfId="0" applyNumberFormat="1" applyFont="1" applyFill="1" applyBorder="1" applyAlignment="1">
      <alignment horizontal="right" vertical="center" wrapText="1"/>
    </xf>
    <xf numFmtId="165" fontId="5" fillId="0" borderId="127" xfId="0" applyNumberFormat="1" applyFont="1" applyFill="1" applyBorder="1" applyAlignment="1">
      <alignment horizontal="right" vertical="center" wrapText="1"/>
    </xf>
    <xf numFmtId="165" fontId="5" fillId="0" borderId="3" xfId="0" applyNumberFormat="1" applyFont="1" applyFill="1" applyBorder="1" applyAlignment="1">
      <alignment horizontal="right" vertical="center" wrapText="1"/>
    </xf>
    <xf numFmtId="165" fontId="5" fillId="0" borderId="128" xfId="0" applyNumberFormat="1" applyFont="1" applyFill="1" applyBorder="1" applyAlignment="1">
      <alignment horizontal="right" vertical="center" wrapText="1"/>
    </xf>
    <xf numFmtId="165" fontId="5" fillId="0" borderId="8" xfId="0" applyNumberFormat="1" applyFont="1" applyFill="1" applyBorder="1" applyAlignment="1">
      <alignment horizontal="right" vertical="center" wrapText="1"/>
    </xf>
    <xf numFmtId="165" fontId="5" fillId="0" borderId="129" xfId="0" applyNumberFormat="1" applyFont="1" applyFill="1" applyBorder="1" applyAlignment="1">
      <alignment horizontal="right" vertical="center" wrapText="1"/>
    </xf>
    <xf numFmtId="165" fontId="5" fillId="0" borderId="5" xfId="0" applyNumberFormat="1" applyFont="1" applyFill="1" applyBorder="1" applyAlignment="1">
      <alignment horizontal="right" vertical="center" wrapText="1"/>
    </xf>
    <xf numFmtId="165" fontId="6" fillId="0" borderId="31" xfId="0" applyNumberFormat="1" applyFont="1" applyFill="1" applyBorder="1" applyAlignment="1">
      <alignment horizontal="right" vertical="center" wrapText="1"/>
    </xf>
    <xf numFmtId="165" fontId="6" fillId="0" borderId="24" xfId="0" applyNumberFormat="1" applyFont="1" applyFill="1" applyBorder="1" applyAlignment="1">
      <alignment horizontal="right" vertical="center" wrapText="1"/>
    </xf>
    <xf numFmtId="0" fontId="19" fillId="0" borderId="0" xfId="3" applyFont="1" applyFill="1" applyBorder="1" applyAlignment="1" applyProtection="1">
      <alignment horizontal="left" vertical="center"/>
    </xf>
    <xf numFmtId="0" fontId="5" fillId="0" borderId="58" xfId="0" applyFont="1" applyFill="1" applyBorder="1" applyAlignment="1">
      <alignment vertical="center"/>
    </xf>
    <xf numFmtId="0" fontId="6" fillId="0" borderId="58" xfId="3" applyFont="1" applyFill="1" applyBorder="1" applyAlignment="1" applyProtection="1">
      <alignment horizontal="left" vertical="center"/>
    </xf>
    <xf numFmtId="166" fontId="6" fillId="0" borderId="2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166" fontId="5" fillId="0" borderId="3" xfId="0" applyNumberFormat="1" applyFont="1" applyFill="1" applyBorder="1" applyAlignment="1">
      <alignment vertical="center"/>
    </xf>
    <xf numFmtId="0" fontId="5" fillId="0" borderId="104" xfId="0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166" fontId="5" fillId="0" borderId="5" xfId="0" applyNumberFormat="1" applyFont="1" applyFill="1" applyBorder="1" applyAlignment="1">
      <alignment vertical="center"/>
    </xf>
    <xf numFmtId="0" fontId="6" fillId="0" borderId="65" xfId="3" applyFont="1" applyFill="1" applyBorder="1" applyAlignment="1" applyProtection="1">
      <alignment horizontal="left" vertical="center"/>
    </xf>
    <xf numFmtId="166" fontId="6" fillId="0" borderId="24" xfId="0" applyNumberFormat="1" applyFont="1" applyFill="1" applyBorder="1" applyAlignment="1">
      <alignment vertical="center"/>
    </xf>
    <xf numFmtId="0" fontId="8" fillId="0" borderId="76" xfId="0" applyFont="1" applyBorder="1" applyAlignment="1">
      <alignment vertical="center"/>
    </xf>
    <xf numFmtId="4" fontId="8" fillId="0" borderId="126" xfId="0" applyNumberFormat="1" applyFont="1" applyBorder="1" applyAlignment="1">
      <alignment vertical="center"/>
    </xf>
    <xf numFmtId="4" fontId="8" fillId="0" borderId="125" xfId="0" applyNumberFormat="1" applyFont="1" applyFill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4" fontId="8" fillId="3" borderId="13" xfId="0" applyNumberFormat="1" applyFont="1" applyFill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0" fontId="12" fillId="0" borderId="0" xfId="0" applyFont="1"/>
    <xf numFmtId="4" fontId="14" fillId="0" borderId="84" xfId="0" applyNumberFormat="1" applyFont="1" applyBorder="1" applyAlignment="1">
      <alignment vertical="center"/>
    </xf>
    <xf numFmtId="4" fontId="14" fillId="0" borderId="110" xfId="0" applyNumberFormat="1" applyFont="1" applyBorder="1" applyAlignment="1">
      <alignment vertical="center"/>
    </xf>
    <xf numFmtId="4" fontId="14" fillId="0" borderId="132" xfId="0" applyNumberFormat="1" applyFont="1" applyBorder="1" applyAlignment="1">
      <alignment vertical="center"/>
    </xf>
    <xf numFmtId="4" fontId="14" fillId="0" borderId="133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" fontId="12" fillId="0" borderId="0" xfId="0" applyNumberFormat="1" applyFont="1"/>
    <xf numFmtId="0" fontId="9" fillId="0" borderId="0" xfId="0" applyFont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2" fillId="0" borderId="0" xfId="0" applyFont="1" applyBorder="1"/>
    <xf numFmtId="0" fontId="12" fillId="0" borderId="0" xfId="0" applyFont="1" applyAlignment="1">
      <alignment wrapText="1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4" fontId="12" fillId="0" borderId="49" xfId="0" applyNumberFormat="1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4" fontId="12" fillId="0" borderId="114" xfId="0" applyNumberFormat="1" applyFont="1" applyBorder="1" applyAlignment="1">
      <alignment vertical="center"/>
    </xf>
    <xf numFmtId="4" fontId="12" fillId="0" borderId="98" xfId="0" applyNumberFormat="1" applyFont="1" applyBorder="1" applyAlignment="1">
      <alignment vertical="center"/>
    </xf>
    <xf numFmtId="4" fontId="12" fillId="0" borderId="111" xfId="0" applyNumberFormat="1" applyFont="1" applyBorder="1" applyAlignment="1">
      <alignment vertical="center"/>
    </xf>
    <xf numFmtId="4" fontId="12" fillId="0" borderId="109" xfId="0" applyNumberFormat="1" applyFont="1" applyBorder="1" applyAlignment="1">
      <alignment vertical="center"/>
    </xf>
    <xf numFmtId="4" fontId="12" fillId="0" borderId="84" xfId="0" applyNumberFormat="1" applyFont="1" applyBorder="1" applyAlignment="1">
      <alignment vertical="center"/>
    </xf>
    <xf numFmtId="4" fontId="12" fillId="0" borderId="110" xfId="0" applyNumberFormat="1" applyFont="1" applyBorder="1" applyAlignment="1">
      <alignment vertical="center"/>
    </xf>
    <xf numFmtId="4" fontId="12" fillId="0" borderId="112" xfId="0" applyNumberFormat="1" applyFont="1" applyBorder="1" applyAlignment="1">
      <alignment vertical="center"/>
    </xf>
    <xf numFmtId="4" fontId="12" fillId="0" borderId="86" xfId="0" applyNumberFormat="1" applyFont="1" applyBorder="1" applyAlignment="1">
      <alignment vertical="center"/>
    </xf>
    <xf numFmtId="4" fontId="12" fillId="0" borderId="113" xfId="0" applyNumberFormat="1" applyFont="1" applyBorder="1" applyAlignment="1">
      <alignment vertical="center"/>
    </xf>
    <xf numFmtId="4" fontId="12" fillId="0" borderId="76" xfId="0" applyNumberFormat="1" applyFont="1" applyBorder="1" applyAlignment="1">
      <alignment vertical="center"/>
    </xf>
    <xf numFmtId="4" fontId="12" fillId="0" borderId="10" xfId="0" applyNumberFormat="1" applyFont="1" applyBorder="1" applyAlignment="1">
      <alignment vertical="center"/>
    </xf>
    <xf numFmtId="4" fontId="12" fillId="0" borderId="124" xfId="0" applyNumberFormat="1" applyFont="1" applyBorder="1" applyAlignment="1">
      <alignment vertical="center"/>
    </xf>
    <xf numFmtId="4" fontId="12" fillId="0" borderId="134" xfId="0" applyNumberFormat="1" applyFont="1" applyBorder="1" applyAlignment="1">
      <alignment vertical="center"/>
    </xf>
    <xf numFmtId="4" fontId="12" fillId="0" borderId="135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4" fontId="12" fillId="0" borderId="109" xfId="0" applyNumberFormat="1" applyFont="1" applyBorder="1" applyAlignment="1">
      <alignment horizontal="right" vertical="center"/>
    </xf>
    <xf numFmtId="4" fontId="12" fillId="0" borderId="84" xfId="0" applyNumberFormat="1" applyFont="1" applyBorder="1" applyAlignment="1">
      <alignment horizontal="right" vertical="center"/>
    </xf>
    <xf numFmtId="4" fontId="12" fillId="0" borderId="1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left" vertical="center"/>
    </xf>
    <xf numFmtId="4" fontId="12" fillId="0" borderId="124" xfId="0" applyNumberFormat="1" applyFont="1" applyBorder="1" applyAlignment="1">
      <alignment horizontal="right" vertical="center"/>
    </xf>
    <xf numFmtId="4" fontId="12" fillId="0" borderId="134" xfId="0" applyNumberFormat="1" applyFont="1" applyBorder="1" applyAlignment="1">
      <alignment horizontal="right" vertical="center"/>
    </xf>
    <xf numFmtId="4" fontId="12" fillId="0" borderId="135" xfId="0" applyNumberFormat="1" applyFont="1" applyBorder="1" applyAlignment="1">
      <alignment horizontal="right" vertical="center"/>
    </xf>
    <xf numFmtId="4" fontId="12" fillId="0" borderId="122" xfId="0" applyNumberFormat="1" applyFont="1" applyBorder="1" applyAlignment="1">
      <alignment vertical="center"/>
    </xf>
    <xf numFmtId="4" fontId="15" fillId="4" borderId="136" xfId="0" applyNumberFormat="1" applyFont="1" applyFill="1" applyBorder="1" applyAlignment="1">
      <alignment vertical="center"/>
    </xf>
    <xf numFmtId="4" fontId="15" fillId="4" borderId="53" xfId="0" applyNumberFormat="1" applyFont="1" applyFill="1" applyBorder="1" applyAlignment="1">
      <alignment vertical="center"/>
    </xf>
    <xf numFmtId="0" fontId="14" fillId="0" borderId="108" xfId="0" applyFont="1" applyBorder="1" applyAlignment="1">
      <alignment vertical="center" wrapText="1"/>
    </xf>
    <xf numFmtId="4" fontId="14" fillId="0" borderId="120" xfId="0" applyNumberFormat="1" applyFont="1" applyBorder="1" applyAlignment="1">
      <alignment vertical="center"/>
    </xf>
    <xf numFmtId="4" fontId="14" fillId="0" borderId="81" xfId="0" applyNumberFormat="1" applyFont="1" applyBorder="1" applyAlignment="1">
      <alignment vertical="center"/>
    </xf>
    <xf numFmtId="0" fontId="14" fillId="0" borderId="109" xfId="0" applyFont="1" applyBorder="1" applyAlignment="1">
      <alignment vertical="center" wrapText="1"/>
    </xf>
    <xf numFmtId="4" fontId="14" fillId="0" borderId="313" xfId="0" applyNumberFormat="1" applyFont="1" applyBorder="1" applyAlignment="1">
      <alignment vertical="center"/>
    </xf>
    <xf numFmtId="4" fontId="14" fillId="0" borderId="121" xfId="0" applyNumberFormat="1" applyFont="1" applyBorder="1" applyAlignment="1">
      <alignment vertical="center"/>
    </xf>
    <xf numFmtId="4" fontId="14" fillId="0" borderId="93" xfId="0" applyNumberFormat="1" applyFont="1" applyBorder="1" applyAlignment="1">
      <alignment vertical="center"/>
    </xf>
    <xf numFmtId="4" fontId="14" fillId="2" borderId="84" xfId="0" applyNumberFormat="1" applyFont="1" applyFill="1" applyBorder="1" applyAlignment="1">
      <alignment vertical="center"/>
    </xf>
    <xf numFmtId="4" fontId="14" fillId="2" borderId="110" xfId="0" applyNumberFormat="1" applyFont="1" applyFill="1" applyBorder="1" applyAlignment="1">
      <alignment vertical="center"/>
    </xf>
    <xf numFmtId="0" fontId="14" fillId="0" borderId="112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" fontId="15" fillId="4" borderId="52" xfId="0" applyNumberFormat="1" applyFont="1" applyFill="1" applyBorder="1" applyAlignment="1">
      <alignment vertical="center"/>
    </xf>
    <xf numFmtId="4" fontId="15" fillId="4" borderId="317" xfId="0" applyNumberFormat="1" applyFont="1" applyFill="1" applyBorder="1" applyAlignment="1">
      <alignment vertical="center"/>
    </xf>
    <xf numFmtId="0" fontId="12" fillId="0" borderId="138" xfId="0" applyFont="1" applyBorder="1" applyAlignment="1">
      <alignment vertical="center" wrapText="1"/>
    </xf>
    <xf numFmtId="0" fontId="12" fillId="0" borderId="139" xfId="0" applyFont="1" applyBorder="1" applyAlignment="1">
      <alignment vertical="center" wrapText="1"/>
    </xf>
    <xf numFmtId="0" fontId="12" fillId="0" borderId="92" xfId="0" applyFont="1" applyBorder="1" applyAlignment="1">
      <alignment vertical="center" wrapText="1"/>
    </xf>
    <xf numFmtId="0" fontId="12" fillId="0" borderId="140" xfId="0" applyFont="1" applyBorder="1" applyAlignment="1">
      <alignment vertical="center" wrapText="1"/>
    </xf>
    <xf numFmtId="0" fontId="12" fillId="0" borderId="123" xfId="0" applyFont="1" applyBorder="1" applyAlignment="1">
      <alignment vertical="center" wrapText="1"/>
    </xf>
    <xf numFmtId="0" fontId="15" fillId="4" borderId="28" xfId="0" applyFont="1" applyFill="1" applyBorder="1" applyAlignment="1">
      <alignment vertical="center" wrapText="1"/>
    </xf>
    <xf numFmtId="0" fontId="12" fillId="0" borderId="141" xfId="0" applyFont="1" applyBorder="1" applyAlignment="1">
      <alignment vertical="center" wrapText="1"/>
    </xf>
    <xf numFmtId="0" fontId="12" fillId="0" borderId="92" xfId="0" applyFont="1" applyBorder="1" applyAlignment="1">
      <alignment horizontal="left" vertical="center" wrapText="1"/>
    </xf>
    <xf numFmtId="0" fontId="12" fillId="0" borderId="123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4" fontId="8" fillId="0" borderId="10" xfId="0" applyNumberFormat="1" applyFont="1" applyBorder="1" applyAlignment="1">
      <alignment vertical="center"/>
    </xf>
    <xf numFmtId="4" fontId="8" fillId="0" borderId="99" xfId="0" applyNumberFormat="1" applyFont="1" applyBorder="1" applyAlignment="1">
      <alignment vertical="center"/>
    </xf>
    <xf numFmtId="4" fontId="8" fillId="3" borderId="99" xfId="0" applyNumberFormat="1" applyFont="1" applyFill="1" applyBorder="1" applyAlignment="1">
      <alignment vertical="center"/>
    </xf>
    <xf numFmtId="4" fontId="8" fillId="0" borderId="148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4" fontId="8" fillId="0" borderId="149" xfId="0" applyNumberFormat="1" applyFont="1" applyBorder="1" applyAlignment="1">
      <alignment vertical="center"/>
    </xf>
    <xf numFmtId="4" fontId="8" fillId="0" borderId="150" xfId="0" applyNumberFormat="1" applyFont="1" applyBorder="1" applyAlignment="1">
      <alignment vertical="center"/>
    </xf>
    <xf numFmtId="4" fontId="8" fillId="0" borderId="151" xfId="0" applyNumberFormat="1" applyFont="1" applyBorder="1" applyAlignment="1">
      <alignment vertical="center"/>
    </xf>
    <xf numFmtId="0" fontId="5" fillId="3" borderId="0" xfId="0" applyFont="1" applyFill="1"/>
    <xf numFmtId="0" fontId="5" fillId="3" borderId="0" xfId="0" applyFont="1" applyFill="1" applyBorder="1"/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5" fillId="3" borderId="9" xfId="0" applyNumberFormat="1" applyFont="1" applyFill="1" applyBorder="1" applyAlignment="1">
      <alignment horizontal="right" vertical="center"/>
    </xf>
    <xf numFmtId="166" fontId="5" fillId="3" borderId="13" xfId="0" applyNumberFormat="1" applyFont="1" applyFill="1" applyBorder="1" applyAlignment="1">
      <alignment horizontal="right" vertical="center"/>
    </xf>
    <xf numFmtId="4" fontId="5" fillId="3" borderId="2" xfId="0" applyNumberFormat="1" applyFont="1" applyFill="1" applyBorder="1" applyAlignment="1">
      <alignment horizontal="right" vertical="center"/>
    </xf>
    <xf numFmtId="166" fontId="5" fillId="3" borderId="25" xfId="0" applyNumberFormat="1" applyFont="1" applyFill="1" applyBorder="1" applyAlignment="1">
      <alignment horizontal="right" vertical="center"/>
    </xf>
    <xf numFmtId="0" fontId="6" fillId="3" borderId="3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/>
    </xf>
    <xf numFmtId="3" fontId="5" fillId="3" borderId="17" xfId="0" applyNumberFormat="1" applyFont="1" applyFill="1" applyBorder="1" applyAlignment="1">
      <alignment horizontal="left" vertical="center" wrapText="1"/>
    </xf>
    <xf numFmtId="4" fontId="5" fillId="3" borderId="17" xfId="0" applyNumberFormat="1" applyFont="1" applyFill="1" applyBorder="1" applyAlignment="1">
      <alignment horizontal="right" vertical="center" wrapText="1"/>
    </xf>
    <xf numFmtId="0" fontId="5" fillId="3" borderId="30" xfId="0" applyFont="1" applyFill="1" applyBorder="1" applyAlignment="1">
      <alignment horizontal="center" vertical="center" textRotation="90"/>
    </xf>
    <xf numFmtId="0" fontId="5" fillId="3" borderId="68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left"/>
    </xf>
    <xf numFmtId="0" fontId="5" fillId="3" borderId="2" xfId="0" applyFont="1" applyFill="1" applyBorder="1" applyAlignment="1">
      <alignment vertical="center"/>
    </xf>
    <xf numFmtId="165" fontId="5" fillId="3" borderId="2" xfId="0" applyNumberFormat="1" applyFont="1" applyFill="1" applyBorder="1" applyAlignment="1">
      <alignment horizontal="right" vertical="center"/>
    </xf>
    <xf numFmtId="165" fontId="5" fillId="3" borderId="24" xfId="0" applyNumberFormat="1" applyFont="1" applyFill="1" applyBorder="1" applyAlignment="1">
      <alignment horizontal="right" vertical="center"/>
    </xf>
    <xf numFmtId="0" fontId="5" fillId="3" borderId="24" xfId="0" applyFont="1" applyFill="1" applyBorder="1" applyAlignment="1">
      <alignment horizontal="center"/>
    </xf>
    <xf numFmtId="0" fontId="5" fillId="3" borderId="24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49" fontId="5" fillId="3" borderId="75" xfId="0" applyNumberFormat="1" applyFont="1" applyFill="1" applyBorder="1" applyAlignment="1">
      <alignment horizontal="center" vertical="center"/>
    </xf>
    <xf numFmtId="9" fontId="5" fillId="3" borderId="12" xfId="0" applyNumberFormat="1" applyFont="1" applyFill="1" applyBorder="1" applyAlignment="1">
      <alignment horizontal="right" vertical="center"/>
    </xf>
    <xf numFmtId="165" fontId="5" fillId="0" borderId="6" xfId="0" applyNumberFormat="1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49" fontId="9" fillId="0" borderId="65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left" vertical="center"/>
    </xf>
    <xf numFmtId="165" fontId="9" fillId="0" borderId="25" xfId="0" applyNumberFormat="1" applyFont="1" applyFill="1" applyBorder="1" applyAlignment="1">
      <alignment horizontal="right" vertical="center"/>
    </xf>
    <xf numFmtId="165" fontId="9" fillId="0" borderId="318" xfId="0" applyNumberFormat="1" applyFont="1" applyFill="1" applyBorder="1" applyAlignment="1">
      <alignment horizontal="right" vertical="center"/>
    </xf>
    <xf numFmtId="166" fontId="9" fillId="0" borderId="25" xfId="0" applyNumberFormat="1" applyFont="1" applyFill="1" applyBorder="1" applyAlignment="1">
      <alignment vertical="center"/>
    </xf>
    <xf numFmtId="49" fontId="9" fillId="0" borderId="319" xfId="0" applyNumberFormat="1" applyFont="1" applyFill="1" applyBorder="1" applyAlignment="1">
      <alignment horizontal="center" vertical="center"/>
    </xf>
    <xf numFmtId="49" fontId="9" fillId="0" borderId="320" xfId="0" applyNumberFormat="1" applyFont="1" applyFill="1" applyBorder="1" applyAlignment="1">
      <alignment vertical="center"/>
    </xf>
    <xf numFmtId="165" fontId="9" fillId="0" borderId="321" xfId="0" applyNumberFormat="1" applyFont="1" applyFill="1" applyBorder="1" applyAlignment="1">
      <alignment horizontal="right" vertical="center"/>
    </xf>
    <xf numFmtId="165" fontId="9" fillId="0" borderId="322" xfId="0" applyNumberFormat="1" applyFont="1" applyFill="1" applyBorder="1" applyAlignment="1">
      <alignment horizontal="right" vertical="center"/>
    </xf>
    <xf numFmtId="49" fontId="9" fillId="0" borderId="259" xfId="0" applyNumberFormat="1" applyFont="1" applyFill="1" applyBorder="1" applyAlignment="1">
      <alignment horizontal="center" vertical="center"/>
    </xf>
    <xf numFmtId="49" fontId="9" fillId="0" borderId="323" xfId="0" applyNumberFormat="1" applyFont="1" applyFill="1" applyBorder="1" applyAlignment="1">
      <alignment vertical="center"/>
    </xf>
    <xf numFmtId="49" fontId="9" fillId="0" borderId="263" xfId="0" applyNumberFormat="1" applyFont="1" applyFill="1" applyBorder="1" applyAlignment="1">
      <alignment horizontal="center" vertical="center"/>
    </xf>
    <xf numFmtId="49" fontId="9" fillId="0" borderId="324" xfId="0" applyNumberFormat="1" applyFont="1" applyFill="1" applyBorder="1" applyAlignment="1">
      <alignment vertical="center" wrapText="1"/>
    </xf>
    <xf numFmtId="165" fontId="9" fillId="0" borderId="12" xfId="0" applyNumberFormat="1" applyFont="1" applyFill="1" applyBorder="1" applyAlignment="1">
      <alignment horizontal="right" vertical="center"/>
    </xf>
    <xf numFmtId="49" fontId="9" fillId="0" borderId="325" xfId="0" applyNumberFormat="1" applyFont="1" applyFill="1" applyBorder="1" applyAlignment="1">
      <alignment horizontal="center" vertical="center"/>
    </xf>
    <xf numFmtId="49" fontId="9" fillId="0" borderId="326" xfId="0" applyNumberFormat="1" applyFont="1" applyFill="1" applyBorder="1" applyAlignment="1">
      <alignment vertical="center"/>
    </xf>
    <xf numFmtId="165" fontId="9" fillId="0" borderId="159" xfId="0" applyNumberFormat="1" applyFont="1" applyFill="1" applyBorder="1" applyAlignment="1">
      <alignment horizontal="right" vertical="center"/>
    </xf>
    <xf numFmtId="166" fontId="9" fillId="0" borderId="0" xfId="0" applyNumberFormat="1" applyFont="1" applyFill="1" applyBorder="1" applyAlignment="1">
      <alignment vertical="center"/>
    </xf>
    <xf numFmtId="49" fontId="9" fillId="0" borderId="326" xfId="0" applyNumberFormat="1" applyFont="1" applyFill="1" applyBorder="1" applyAlignment="1">
      <alignment vertical="center" wrapText="1"/>
    </xf>
    <xf numFmtId="49" fontId="9" fillId="0" borderId="327" xfId="0" applyNumberFormat="1" applyFont="1" applyFill="1" applyBorder="1" applyAlignment="1">
      <alignment horizontal="center" vertical="center"/>
    </xf>
    <xf numFmtId="49" fontId="9" fillId="0" borderId="328" xfId="0" applyNumberFormat="1" applyFont="1" applyFill="1" applyBorder="1" applyAlignment="1">
      <alignment vertical="center" wrapText="1"/>
    </xf>
    <xf numFmtId="49" fontId="9" fillId="0" borderId="328" xfId="0" applyNumberFormat="1" applyFont="1" applyFill="1" applyBorder="1" applyAlignment="1">
      <alignment vertical="center"/>
    </xf>
    <xf numFmtId="165" fontId="9" fillId="0" borderId="326" xfId="0" applyNumberFormat="1" applyFont="1" applyFill="1" applyBorder="1" applyAlignment="1">
      <alignment horizontal="right" vertical="center"/>
    </xf>
    <xf numFmtId="49" fontId="9" fillId="0" borderId="331" xfId="0" applyNumberFormat="1" applyFont="1" applyFill="1" applyBorder="1" applyAlignment="1">
      <alignment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323" xfId="0" applyNumberFormat="1" applyFont="1" applyFill="1" applyBorder="1" applyAlignment="1">
      <alignment vertical="center" wrapText="1"/>
    </xf>
    <xf numFmtId="49" fontId="9" fillId="0" borderId="332" xfId="0" applyNumberFormat="1" applyFont="1" applyFill="1" applyBorder="1" applyAlignment="1">
      <alignment vertical="center"/>
    </xf>
    <xf numFmtId="49" fontId="9" fillId="0" borderId="159" xfId="0" applyNumberFormat="1" applyFont="1" applyFill="1" applyBorder="1" applyAlignment="1">
      <alignment vertical="center" wrapText="1"/>
    </xf>
    <xf numFmtId="165" fontId="9" fillId="0" borderId="333" xfId="0" applyNumberFormat="1" applyFont="1" applyFill="1" applyBorder="1" applyAlignment="1">
      <alignment horizontal="right" vertical="center"/>
    </xf>
    <xf numFmtId="49" fontId="9" fillId="0" borderId="334" xfId="0" applyNumberFormat="1" applyFont="1" applyFill="1" applyBorder="1" applyAlignment="1">
      <alignment vertical="center"/>
    </xf>
    <xf numFmtId="165" fontId="9" fillId="0" borderId="322" xfId="0" applyNumberFormat="1" applyFont="1" applyFill="1" applyBorder="1" applyAlignment="1">
      <alignment vertical="center"/>
    </xf>
    <xf numFmtId="165" fontId="9" fillId="0" borderId="159" xfId="0" applyNumberFormat="1" applyFont="1" applyFill="1" applyBorder="1" applyAlignment="1">
      <alignment vertical="center"/>
    </xf>
    <xf numFmtId="49" fontId="9" fillId="0" borderId="334" xfId="0" applyNumberFormat="1" applyFont="1" applyFill="1" applyBorder="1" applyAlignment="1">
      <alignment vertical="center" wrapText="1"/>
    </xf>
    <xf numFmtId="49" fontId="9" fillId="0" borderId="242" xfId="5" applyNumberFormat="1" applyFont="1" applyFill="1" applyBorder="1" applyAlignment="1">
      <alignment horizontal="center" vertical="center"/>
    </xf>
    <xf numFmtId="165" fontId="9" fillId="0" borderId="335" xfId="0" applyNumberFormat="1" applyFont="1" applyFill="1" applyBorder="1" applyAlignment="1">
      <alignment horizontal="right" vertical="center"/>
    </xf>
    <xf numFmtId="49" fontId="9" fillId="0" borderId="242" xfId="0" applyNumberFormat="1" applyFont="1" applyFill="1" applyBorder="1" applyAlignment="1">
      <alignment horizontal="center" vertical="center"/>
    </xf>
    <xf numFmtId="49" fontId="9" fillId="0" borderId="49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vertical="center"/>
    </xf>
    <xf numFmtId="49" fontId="9" fillId="0" borderId="18" xfId="0" applyNumberFormat="1" applyFont="1" applyFill="1" applyBorder="1" applyAlignment="1">
      <alignment vertical="center" wrapText="1"/>
    </xf>
    <xf numFmtId="165" fontId="9" fillId="0" borderId="336" xfId="0" applyNumberFormat="1" applyFont="1" applyFill="1" applyBorder="1" applyAlignment="1">
      <alignment horizontal="right" vertical="center"/>
    </xf>
    <xf numFmtId="165" fontId="9" fillId="0" borderId="337" xfId="0" applyNumberFormat="1" applyFont="1" applyFill="1" applyBorder="1" applyAlignment="1">
      <alignment horizontal="right" vertical="center"/>
    </xf>
    <xf numFmtId="49" fontId="9" fillId="0" borderId="338" xfId="0" applyNumberFormat="1" applyFont="1" applyFill="1" applyBorder="1" applyAlignment="1">
      <alignment horizontal="center" vertical="center"/>
    </xf>
    <xf numFmtId="49" fontId="9" fillId="0" borderId="339" xfId="0" applyNumberFormat="1" applyFont="1" applyFill="1" applyBorder="1" applyAlignment="1">
      <alignment vertical="center"/>
    </xf>
    <xf numFmtId="165" fontId="9" fillId="0" borderId="159" xfId="1" applyNumberFormat="1" applyFont="1" applyFill="1" applyBorder="1" applyAlignment="1">
      <alignment horizontal="right" vertical="center"/>
    </xf>
    <xf numFmtId="49" fontId="9" fillId="0" borderId="249" xfId="0" applyNumberFormat="1" applyFont="1" applyFill="1" applyBorder="1" applyAlignment="1">
      <alignment horizontal="center" vertical="center"/>
    </xf>
    <xf numFmtId="165" fontId="9" fillId="0" borderId="335" xfId="1" applyNumberFormat="1" applyFont="1" applyFill="1" applyBorder="1" applyAlignment="1">
      <alignment horizontal="right" vertical="center"/>
    </xf>
    <xf numFmtId="49" fontId="9" fillId="0" borderId="76" xfId="0" applyNumberFormat="1" applyFont="1" applyFill="1" applyBorder="1" applyAlignment="1">
      <alignment vertical="center" wrapText="1"/>
    </xf>
    <xf numFmtId="49" fontId="9" fillId="0" borderId="327" xfId="5" applyNumberFormat="1" applyFont="1" applyFill="1" applyBorder="1" applyAlignment="1">
      <alignment horizontal="center" vertical="center"/>
    </xf>
    <xf numFmtId="49" fontId="9" fillId="0" borderId="259" xfId="5" applyNumberFormat="1" applyFont="1" applyFill="1" applyBorder="1" applyAlignment="1">
      <alignment horizontal="center" vertical="center"/>
    </xf>
    <xf numFmtId="165" fontId="9" fillId="0" borderId="340" xfId="0" applyNumberFormat="1" applyFont="1" applyFill="1" applyBorder="1" applyAlignment="1">
      <alignment horizontal="right" vertical="center"/>
    </xf>
    <xf numFmtId="165" fontId="9" fillId="0" borderId="341" xfId="0" applyNumberFormat="1" applyFont="1" applyFill="1" applyBorder="1" applyAlignment="1">
      <alignment horizontal="right" vertical="center"/>
    </xf>
    <xf numFmtId="49" fontId="9" fillId="0" borderId="256" xfId="0" applyNumberFormat="1" applyFont="1" applyFill="1" applyBorder="1" applyAlignment="1">
      <alignment horizontal="center" vertical="center"/>
    </xf>
    <xf numFmtId="49" fontId="9" fillId="0" borderId="238" xfId="0" applyNumberFormat="1" applyFont="1" applyFill="1" applyBorder="1" applyAlignment="1">
      <alignment horizontal="center" vertical="center"/>
    </xf>
    <xf numFmtId="49" fontId="9" fillId="0" borderId="342" xfId="0" applyNumberFormat="1" applyFont="1" applyFill="1" applyBorder="1" applyAlignment="1">
      <alignment vertical="center"/>
    </xf>
    <xf numFmtId="49" fontId="9" fillId="0" borderId="324" xfId="0" applyNumberFormat="1" applyFont="1" applyFill="1" applyBorder="1" applyAlignment="1">
      <alignment vertical="center"/>
    </xf>
    <xf numFmtId="166" fontId="9" fillId="0" borderId="159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165" fontId="5" fillId="0" borderId="12" xfId="0" applyNumberFormat="1" applyFont="1" applyFill="1" applyBorder="1" applyAlignment="1">
      <alignment horizontal="right" vertical="center"/>
    </xf>
    <xf numFmtId="166" fontId="5" fillId="0" borderId="169" xfId="0" applyNumberFormat="1" applyFont="1" applyFill="1" applyBorder="1" applyAlignment="1">
      <alignment horizontal="right" vertical="center"/>
    </xf>
    <xf numFmtId="166" fontId="5" fillId="0" borderId="160" xfId="0" applyNumberFormat="1" applyFont="1" applyFill="1" applyBorder="1" applyAlignment="1">
      <alignment horizontal="right" vertical="center"/>
    </xf>
    <xf numFmtId="165" fontId="12" fillId="0" borderId="17" xfId="0" applyNumberFormat="1" applyFont="1" applyFill="1" applyBorder="1" applyAlignment="1">
      <alignment horizontal="right" vertical="center"/>
    </xf>
    <xf numFmtId="0" fontId="6" fillId="0" borderId="170" xfId="0" applyFont="1" applyFill="1" applyBorder="1" applyAlignment="1">
      <alignment horizontal="center" vertical="center"/>
    </xf>
    <xf numFmtId="165" fontId="11" fillId="0" borderId="38" xfId="0" applyNumberFormat="1" applyFont="1" applyFill="1" applyBorder="1" applyAlignment="1">
      <alignment vertical="center"/>
    </xf>
    <xf numFmtId="165" fontId="11" fillId="0" borderId="168" xfId="0" applyNumberFormat="1" applyFont="1" applyFill="1" applyBorder="1" applyAlignment="1">
      <alignment vertical="center"/>
    </xf>
    <xf numFmtId="166" fontId="11" fillId="0" borderId="168" xfId="0" applyNumberFormat="1" applyFont="1" applyFill="1" applyBorder="1" applyAlignment="1">
      <alignment vertical="center"/>
    </xf>
    <xf numFmtId="165" fontId="5" fillId="0" borderId="171" xfId="0" applyNumberFormat="1" applyFont="1" applyFill="1" applyBorder="1" applyAlignment="1">
      <alignment horizontal="right" vertical="center"/>
    </xf>
    <xf numFmtId="166" fontId="5" fillId="0" borderId="159" xfId="0" applyNumberFormat="1" applyFont="1" applyFill="1" applyBorder="1" applyAlignment="1">
      <alignment horizontal="right" vertical="center"/>
    </xf>
    <xf numFmtId="0" fontId="6" fillId="0" borderId="172" xfId="0" applyFont="1" applyFill="1" applyBorder="1" applyAlignment="1">
      <alignment vertical="center"/>
    </xf>
    <xf numFmtId="165" fontId="6" fillId="0" borderId="53" xfId="0" applyNumberFormat="1" applyFont="1" applyFill="1" applyBorder="1" applyAlignment="1">
      <alignment horizontal="right" vertical="center"/>
    </xf>
    <xf numFmtId="165" fontId="6" fillId="0" borderId="173" xfId="0" applyNumberFormat="1" applyFont="1" applyFill="1" applyBorder="1" applyAlignment="1">
      <alignment horizontal="right" vertical="center"/>
    </xf>
    <xf numFmtId="166" fontId="6" fillId="0" borderId="60" xfId="0" applyNumberFormat="1" applyFont="1" applyFill="1" applyBorder="1" applyAlignment="1">
      <alignment horizontal="right" vertical="center"/>
    </xf>
    <xf numFmtId="165" fontId="9" fillId="0" borderId="125" xfId="0" applyNumberFormat="1" applyFont="1" applyFill="1" applyBorder="1" applyAlignment="1">
      <alignment vertical="center" wrapText="1"/>
    </xf>
    <xf numFmtId="165" fontId="9" fillId="0" borderId="2" xfId="0" applyNumberFormat="1" applyFont="1" applyFill="1" applyBorder="1" applyAlignment="1">
      <alignment vertical="center"/>
    </xf>
    <xf numFmtId="165" fontId="5" fillId="0" borderId="39" xfId="0" applyNumberFormat="1" applyFont="1" applyFill="1" applyBorder="1" applyAlignment="1">
      <alignment horizontal="right" vertical="center"/>
    </xf>
    <xf numFmtId="0" fontId="9" fillId="0" borderId="125" xfId="0" applyFont="1" applyFill="1" applyBorder="1" applyAlignment="1">
      <alignment vertical="center"/>
    </xf>
    <xf numFmtId="165" fontId="9" fillId="0" borderId="125" xfId="0" applyNumberFormat="1" applyFont="1" applyBorder="1" applyAlignment="1">
      <alignment vertical="center" wrapText="1"/>
    </xf>
    <xf numFmtId="165" fontId="9" fillId="0" borderId="125" xfId="0" applyNumberFormat="1" applyFont="1" applyBorder="1" applyAlignment="1">
      <alignment horizontal="left" vertical="center" wrapText="1"/>
    </xf>
    <xf numFmtId="165" fontId="9" fillId="0" borderId="126" xfId="0" applyNumberFormat="1" applyFont="1" applyFill="1" applyBorder="1" applyAlignment="1">
      <alignment vertical="center" wrapText="1"/>
    </xf>
    <xf numFmtId="165" fontId="9" fillId="0" borderId="39" xfId="0" applyNumberFormat="1" applyFont="1" applyFill="1" applyBorder="1" applyAlignment="1">
      <alignment vertical="center"/>
    </xf>
    <xf numFmtId="165" fontId="9" fillId="0" borderId="125" xfId="0" applyNumberFormat="1" applyFont="1" applyFill="1" applyBorder="1" applyAlignment="1">
      <alignment horizontal="left" vertical="center"/>
    </xf>
    <xf numFmtId="165" fontId="9" fillId="0" borderId="125" xfId="0" applyNumberFormat="1" applyFont="1" applyFill="1" applyBorder="1" applyAlignment="1">
      <alignment vertical="center"/>
    </xf>
    <xf numFmtId="166" fontId="5" fillId="3" borderId="153" xfId="0" applyNumberFormat="1" applyFont="1" applyFill="1" applyBorder="1" applyAlignment="1">
      <alignment vertical="center"/>
    </xf>
    <xf numFmtId="165" fontId="9" fillId="0" borderId="31" xfId="0" applyNumberFormat="1" applyFont="1" applyFill="1" applyBorder="1" applyAlignment="1">
      <alignment horizontal="right" vertical="center"/>
    </xf>
    <xf numFmtId="165" fontId="9" fillId="0" borderId="353" xfId="0" applyNumberFormat="1" applyFont="1" applyFill="1" applyBorder="1" applyAlignment="1">
      <alignment horizontal="right" vertical="center"/>
    </xf>
    <xf numFmtId="165" fontId="9" fillId="0" borderId="33" xfId="0" applyNumberFormat="1" applyFont="1" applyFill="1" applyBorder="1" applyAlignment="1">
      <alignment horizontal="right" vertical="center"/>
    </xf>
    <xf numFmtId="165" fontId="5" fillId="0" borderId="10" xfId="0" applyNumberFormat="1" applyFont="1" applyBorder="1" applyAlignment="1">
      <alignment vertical="center"/>
    </xf>
    <xf numFmtId="165" fontId="5" fillId="0" borderId="9" xfId="0" applyNumberFormat="1" applyFont="1" applyBorder="1" applyAlignment="1">
      <alignment vertical="center"/>
    </xf>
    <xf numFmtId="166" fontId="5" fillId="3" borderId="25" xfId="0" applyNumberFormat="1" applyFont="1" applyFill="1" applyBorder="1" applyAlignment="1">
      <alignment horizontal="right" vertical="center"/>
    </xf>
    <xf numFmtId="0" fontId="9" fillId="3" borderId="70" xfId="0" applyFont="1" applyFill="1" applyBorder="1" applyAlignment="1">
      <alignment vertical="center" wrapText="1"/>
    </xf>
    <xf numFmtId="0" fontId="5" fillId="3" borderId="354" xfId="0" applyFont="1" applyFill="1" applyBorder="1" applyAlignment="1">
      <alignment vertical="center"/>
    </xf>
    <xf numFmtId="0" fontId="5" fillId="3" borderId="70" xfId="0" applyFont="1" applyFill="1" applyBorder="1" applyAlignment="1">
      <alignment horizontal="left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vertical="center" wrapText="1"/>
    </xf>
    <xf numFmtId="49" fontId="5" fillId="3" borderId="9" xfId="0" applyNumberFormat="1" applyFont="1" applyFill="1" applyBorder="1" applyAlignment="1">
      <alignment horizontal="center" vertical="center"/>
    </xf>
    <xf numFmtId="166" fontId="5" fillId="3" borderId="12" xfId="0" applyNumberFormat="1" applyFont="1" applyFill="1" applyBorder="1" applyAlignment="1">
      <alignment horizontal="right" vertical="center"/>
    </xf>
    <xf numFmtId="49" fontId="5" fillId="3" borderId="76" xfId="0" applyNumberFormat="1" applyFont="1" applyFill="1" applyBorder="1" applyAlignment="1">
      <alignment horizontal="center" vertical="center" wrapText="1"/>
    </xf>
    <xf numFmtId="49" fontId="5" fillId="3" borderId="76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99" xfId="0" applyNumberFormat="1" applyFont="1" applyFill="1" applyBorder="1" applyAlignment="1">
      <alignment horizontal="center" vertical="center" wrapText="1"/>
    </xf>
    <xf numFmtId="49" fontId="5" fillId="3" borderId="65" xfId="0" applyNumberFormat="1" applyFont="1" applyFill="1" applyBorder="1" applyAlignment="1">
      <alignment horizontal="center" vertical="center" wrapText="1"/>
    </xf>
    <xf numFmtId="49" fontId="5" fillId="3" borderId="24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right" vertical="center"/>
    </xf>
    <xf numFmtId="49" fontId="5" fillId="3" borderId="58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vertical="center"/>
    </xf>
    <xf numFmtId="4" fontId="5" fillId="3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76" xfId="0" applyFont="1" applyFill="1" applyBorder="1" applyAlignment="1">
      <alignment vertical="center" wrapText="1"/>
    </xf>
    <xf numFmtId="49" fontId="5" fillId="3" borderId="75" xfId="0" applyNumberFormat="1" applyFont="1" applyFill="1" applyBorder="1" applyAlignment="1">
      <alignment horizontal="center" vertical="center" wrapText="1"/>
    </xf>
    <xf numFmtId="0" fontId="5" fillId="3" borderId="58" xfId="0" applyFont="1" applyFill="1" applyBorder="1" applyAlignment="1">
      <alignment vertical="center" wrapText="1"/>
    </xf>
    <xf numFmtId="49" fontId="5" fillId="3" borderId="39" xfId="0" applyNumberFormat="1" applyFont="1" applyFill="1" applyBorder="1" applyAlignment="1">
      <alignment horizontal="center" vertical="center" wrapText="1"/>
    </xf>
    <xf numFmtId="166" fontId="5" fillId="3" borderId="18" xfId="0" applyNumberFormat="1" applyFont="1" applyFill="1" applyBorder="1" applyAlignment="1">
      <alignment horizontal="right" vertical="center"/>
    </xf>
    <xf numFmtId="49" fontId="5" fillId="3" borderId="49" xfId="0" applyNumberFormat="1" applyFont="1" applyFill="1" applyBorder="1" applyAlignment="1">
      <alignment horizontal="center" vertical="center" wrapText="1"/>
    </xf>
    <xf numFmtId="0" fontId="5" fillId="3" borderId="65" xfId="0" applyFont="1" applyFill="1" applyBorder="1" applyAlignment="1">
      <alignment vertical="center" wrapText="1"/>
    </xf>
    <xf numFmtId="49" fontId="5" fillId="3" borderId="68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vertical="center" wrapText="1"/>
    </xf>
    <xf numFmtId="49" fontId="5" fillId="3" borderId="68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left" vertical="center" wrapText="1"/>
    </xf>
    <xf numFmtId="49" fontId="5" fillId="3" borderId="24" xfId="0" applyNumberFormat="1" applyFont="1" applyFill="1" applyBorder="1" applyAlignment="1">
      <alignment horizontal="center" vertical="center"/>
    </xf>
    <xf numFmtId="4" fontId="5" fillId="3" borderId="24" xfId="0" applyNumberFormat="1" applyFont="1" applyFill="1" applyBorder="1" applyAlignment="1">
      <alignment horizontal="right" vertical="center"/>
    </xf>
    <xf numFmtId="49" fontId="5" fillId="3" borderId="70" xfId="0" applyNumberFormat="1" applyFont="1" applyFill="1" applyBorder="1" applyAlignment="1">
      <alignment horizontal="center" vertical="center"/>
    </xf>
    <xf numFmtId="164" fontId="5" fillId="0" borderId="49" xfId="0" applyNumberFormat="1" applyFont="1" applyBorder="1" applyAlignment="1">
      <alignment vertical="center"/>
    </xf>
    <xf numFmtId="164" fontId="5" fillId="0" borderId="58" xfId="0" applyNumberFormat="1" applyFont="1" applyBorder="1" applyAlignment="1">
      <alignment horizontal="center" vertical="center"/>
    </xf>
    <xf numFmtId="166" fontId="6" fillId="0" borderId="39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horizontal="center" vertical="center"/>
    </xf>
    <xf numFmtId="165" fontId="5" fillId="0" borderId="242" xfId="0" applyNumberFormat="1" applyFont="1" applyBorder="1" applyAlignment="1">
      <alignment vertical="center"/>
    </xf>
    <xf numFmtId="165" fontId="6" fillId="0" borderId="2" xfId="0" applyNumberFormat="1" applyFont="1" applyBorder="1" applyAlignment="1">
      <alignment vertical="center"/>
    </xf>
    <xf numFmtId="165" fontId="5" fillId="0" borderId="17" xfId="0" applyNumberFormat="1" applyFont="1" applyBorder="1" applyAlignment="1">
      <alignment vertical="center"/>
    </xf>
    <xf numFmtId="166" fontId="5" fillId="0" borderId="242" xfId="0" applyNumberFormat="1" applyFont="1" applyBorder="1" applyAlignment="1">
      <alignment vertical="center"/>
    </xf>
    <xf numFmtId="164" fontId="6" fillId="3" borderId="0" xfId="0" applyNumberFormat="1" applyFont="1" applyFill="1" applyBorder="1" applyAlignment="1">
      <alignment vertical="center" wrapText="1"/>
    </xf>
    <xf numFmtId="0" fontId="5" fillId="0" borderId="49" xfId="0" applyFont="1" applyBorder="1" applyAlignment="1">
      <alignment vertical="center"/>
    </xf>
    <xf numFmtId="164" fontId="16" fillId="3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 applyProtection="1">
      <alignment horizontal="right" wrapText="1"/>
      <protection locked="0"/>
    </xf>
    <xf numFmtId="0" fontId="9" fillId="3" borderId="0" xfId="0" applyFont="1" applyFill="1" applyBorder="1" applyAlignment="1">
      <alignment horizontal="right" wrapText="1"/>
    </xf>
    <xf numFmtId="0" fontId="8" fillId="3" borderId="0" xfId="0" applyFont="1" applyFill="1" applyBorder="1" applyAlignment="1">
      <alignment horizontal="right" wrapText="1"/>
    </xf>
    <xf numFmtId="164" fontId="11" fillId="3" borderId="10" xfId="0" applyNumberFormat="1" applyFont="1" applyFill="1" applyBorder="1" applyAlignment="1">
      <alignment horizontal="right" wrapText="1"/>
    </xf>
    <xf numFmtId="0" fontId="22" fillId="3" borderId="10" xfId="0" applyFont="1" applyFill="1" applyBorder="1" applyAlignment="1">
      <alignment horizontal="right" wrapText="1"/>
    </xf>
    <xf numFmtId="0" fontId="9" fillId="0" borderId="1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right" wrapText="1"/>
    </xf>
    <xf numFmtId="0" fontId="9" fillId="3" borderId="0" xfId="0" applyFont="1" applyFill="1" applyBorder="1" applyAlignment="1" applyProtection="1">
      <alignment horizontal="right" vertical="center" wrapText="1"/>
      <protection locked="0"/>
    </xf>
    <xf numFmtId="0" fontId="6" fillId="8" borderId="28" xfId="0" applyFont="1" applyFill="1" applyBorder="1" applyAlignment="1">
      <alignment horizontal="center" vertical="center" wrapText="1"/>
    </xf>
    <xf numFmtId="0" fontId="6" fillId="8" borderId="29" xfId="0" applyFont="1" applyFill="1" applyBorder="1" applyAlignment="1">
      <alignment horizontal="center" vertical="center" wrapText="1"/>
    </xf>
    <xf numFmtId="165" fontId="5" fillId="3" borderId="153" xfId="0" applyNumberFormat="1" applyFont="1" applyFill="1" applyBorder="1" applyAlignment="1">
      <alignment vertical="center"/>
    </xf>
    <xf numFmtId="165" fontId="5" fillId="3" borderId="9" xfId="0" applyNumberFormat="1" applyFont="1" applyFill="1" applyBorder="1" applyAlignment="1">
      <alignment vertical="center"/>
    </xf>
    <xf numFmtId="166" fontId="5" fillId="3" borderId="9" xfId="0" applyNumberFormat="1" applyFont="1" applyFill="1" applyBorder="1" applyAlignment="1">
      <alignment vertical="center"/>
    </xf>
    <xf numFmtId="165" fontId="5" fillId="3" borderId="2" xfId="0" applyNumberFormat="1" applyFont="1" applyFill="1" applyBorder="1" applyAlignment="1">
      <alignment vertical="center"/>
    </xf>
    <xf numFmtId="166" fontId="5" fillId="3" borderId="2" xfId="0" applyNumberFormat="1" applyFont="1" applyFill="1" applyBorder="1" applyAlignment="1">
      <alignment vertical="center"/>
    </xf>
    <xf numFmtId="165" fontId="5" fillId="3" borderId="39" xfId="0" applyNumberFormat="1" applyFont="1" applyFill="1" applyBorder="1" applyAlignment="1">
      <alignment vertical="center"/>
    </xf>
    <xf numFmtId="166" fontId="5" fillId="3" borderId="58" xfId="0" applyNumberFormat="1" applyFont="1" applyFill="1" applyBorder="1" applyAlignment="1">
      <alignment vertical="center"/>
    </xf>
    <xf numFmtId="165" fontId="5" fillId="3" borderId="178" xfId="0" applyNumberFormat="1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9" fontId="5" fillId="3" borderId="2" xfId="0" applyNumberFormat="1" applyFont="1" applyFill="1" applyBorder="1" applyAlignment="1">
      <alignment vertical="center"/>
    </xf>
    <xf numFmtId="165" fontId="5" fillId="3" borderId="24" xfId="0" applyNumberFormat="1" applyFont="1" applyFill="1" applyBorder="1" applyAlignment="1">
      <alignment vertical="center"/>
    </xf>
    <xf numFmtId="166" fontId="5" fillId="3" borderId="24" xfId="0" applyNumberFormat="1" applyFont="1" applyFill="1" applyBorder="1" applyAlignment="1">
      <alignment vertical="center"/>
    </xf>
    <xf numFmtId="166" fontId="5" fillId="3" borderId="65" xfId="0" applyNumberFormat="1" applyFont="1" applyFill="1" applyBorder="1" applyAlignment="1">
      <alignment vertical="center"/>
    </xf>
    <xf numFmtId="165" fontId="5" fillId="3" borderId="179" xfId="0" applyNumberFormat="1" applyFont="1" applyFill="1" applyBorder="1" applyAlignment="1">
      <alignment vertical="center"/>
    </xf>
    <xf numFmtId="165" fontId="5" fillId="3" borderId="59" xfId="0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166" fontId="5" fillId="3" borderId="76" xfId="0" applyNumberFormat="1" applyFont="1" applyFill="1" applyBorder="1" applyAlignment="1">
      <alignment vertical="center"/>
    </xf>
    <xf numFmtId="165" fontId="5" fillId="3" borderId="181" xfId="0" applyNumberFormat="1" applyFont="1" applyFill="1" applyBorder="1" applyAlignment="1">
      <alignment vertical="center"/>
    </xf>
    <xf numFmtId="165" fontId="5" fillId="3" borderId="17" xfId="0" applyNumberFormat="1" applyFont="1" applyFill="1" applyBorder="1" applyAlignment="1">
      <alignment vertical="center"/>
    </xf>
    <xf numFmtId="165" fontId="5" fillId="3" borderId="182" xfId="0" applyNumberFormat="1" applyFont="1" applyFill="1" applyBorder="1" applyAlignment="1">
      <alignment vertical="center"/>
    </xf>
    <xf numFmtId="165" fontId="5" fillId="0" borderId="39" xfId="0" applyNumberFormat="1" applyFont="1" applyFill="1" applyBorder="1" applyAlignment="1">
      <alignment vertical="top"/>
    </xf>
    <xf numFmtId="166" fontId="5" fillId="0" borderId="13" xfId="0" applyNumberFormat="1" applyFont="1" applyFill="1" applyBorder="1" applyAlignment="1">
      <alignment horizontal="right" vertical="center"/>
    </xf>
    <xf numFmtId="165" fontId="5" fillId="0" borderId="2" xfId="0" applyNumberFormat="1" applyFont="1" applyFill="1" applyBorder="1" applyAlignment="1">
      <alignment vertical="center"/>
    </xf>
    <xf numFmtId="165" fontId="5" fillId="0" borderId="58" xfId="0" applyNumberFormat="1" applyFont="1" applyFill="1" applyBorder="1" applyAlignment="1">
      <alignment vertical="center"/>
    </xf>
    <xf numFmtId="165" fontId="26" fillId="0" borderId="2" xfId="0" applyNumberFormat="1" applyFont="1" applyFill="1" applyBorder="1" applyAlignment="1">
      <alignment horizontal="right" vertical="center"/>
    </xf>
    <xf numFmtId="166" fontId="5" fillId="0" borderId="156" xfId="0" applyNumberFormat="1" applyFont="1" applyFill="1" applyBorder="1" applyAlignment="1">
      <alignment horizontal="right" vertical="center"/>
    </xf>
    <xf numFmtId="4" fontId="14" fillId="0" borderId="92" xfId="0" applyNumberFormat="1" applyFont="1" applyBorder="1" applyAlignment="1">
      <alignment vertical="center"/>
    </xf>
    <xf numFmtId="4" fontId="14" fillId="2" borderId="92" xfId="0" applyNumberFormat="1" applyFont="1" applyFill="1" applyBorder="1" applyAlignment="1">
      <alignment vertical="center"/>
    </xf>
    <xf numFmtId="4" fontId="14" fillId="2" borderId="355" xfId="0" applyNumberFormat="1" applyFont="1" applyFill="1" applyBorder="1" applyAlignment="1">
      <alignment vertical="center"/>
    </xf>
    <xf numFmtId="165" fontId="5" fillId="0" borderId="75" xfId="0" applyNumberFormat="1" applyFont="1" applyFill="1" applyBorder="1" applyAlignment="1">
      <alignment vertical="center"/>
    </xf>
    <xf numFmtId="166" fontId="5" fillId="0" borderId="12" xfId="0" applyNumberFormat="1" applyFont="1" applyFill="1" applyBorder="1" applyAlignment="1">
      <alignment horizontal="right" vertical="center"/>
    </xf>
    <xf numFmtId="4" fontId="14" fillId="0" borderId="0" xfId="0" applyNumberFormat="1" applyFont="1" applyAlignment="1">
      <alignment vertical="center"/>
    </xf>
    <xf numFmtId="4" fontId="20" fillId="0" borderId="0" xfId="0" applyNumberFormat="1" applyFont="1" applyAlignment="1">
      <alignment vertical="center"/>
    </xf>
    <xf numFmtId="4" fontId="8" fillId="0" borderId="152" xfId="0" applyNumberFormat="1" applyFont="1" applyFill="1" applyBorder="1" applyAlignment="1">
      <alignment vertical="center"/>
    </xf>
    <xf numFmtId="4" fontId="5" fillId="0" borderId="14" xfId="0" applyNumberFormat="1" applyFont="1" applyFill="1" applyBorder="1" applyAlignment="1">
      <alignment vertical="center"/>
    </xf>
    <xf numFmtId="4" fontId="5" fillId="0" borderId="57" xfId="0" applyNumberFormat="1" applyFont="1" applyFill="1" applyBorder="1" applyAlignment="1">
      <alignment horizontal="right" vertical="center" wrapText="1"/>
    </xf>
    <xf numFmtId="4" fontId="12" fillId="0" borderId="113" xfId="0" applyNumberFormat="1" applyFont="1" applyBorder="1" applyAlignment="1">
      <alignment horizontal="right" vertical="center"/>
    </xf>
    <xf numFmtId="4" fontId="12" fillId="0" borderId="356" xfId="0" applyNumberFormat="1" applyFont="1" applyBorder="1" applyAlignment="1">
      <alignment vertical="center"/>
    </xf>
    <xf numFmtId="4" fontId="12" fillId="0" borderId="86" xfId="0" applyNumberFormat="1" applyFont="1" applyBorder="1" applyAlignment="1">
      <alignment horizontal="right" vertical="center"/>
    </xf>
    <xf numFmtId="4" fontId="15" fillId="4" borderId="28" xfId="0" applyNumberFormat="1" applyFont="1" applyFill="1" applyBorder="1" applyAlignment="1">
      <alignment vertical="center"/>
    </xf>
    <xf numFmtId="4" fontId="15" fillId="4" borderId="359" xfId="0" applyNumberFormat="1" applyFont="1" applyFill="1" applyBorder="1" applyAlignment="1">
      <alignment vertical="center"/>
    </xf>
    <xf numFmtId="4" fontId="32" fillId="0" borderId="0" xfId="0" applyNumberFormat="1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165" fontId="5" fillId="0" borderId="9" xfId="0" applyNumberFormat="1" applyFont="1" applyFill="1" applyBorder="1" applyAlignment="1">
      <alignment vertical="center"/>
    </xf>
    <xf numFmtId="166" fontId="5" fillId="0" borderId="9" xfId="0" applyNumberFormat="1" applyFont="1" applyFill="1" applyBorder="1" applyAlignment="1">
      <alignment vertical="center"/>
    </xf>
    <xf numFmtId="166" fontId="5" fillId="0" borderId="155" xfId="0" applyNumberFormat="1" applyFont="1" applyFill="1" applyBorder="1" applyAlignment="1">
      <alignment vertical="center"/>
    </xf>
    <xf numFmtId="165" fontId="5" fillId="0" borderId="181" xfId="0" applyNumberFormat="1" applyFont="1" applyFill="1" applyBorder="1" applyAlignment="1">
      <alignment vertical="center"/>
    </xf>
    <xf numFmtId="165" fontId="5" fillId="0" borderId="153" xfId="0" applyNumberFormat="1" applyFont="1" applyFill="1" applyBorder="1" applyAlignment="1">
      <alignment vertical="center"/>
    </xf>
    <xf numFmtId="166" fontId="5" fillId="0" borderId="153" xfId="0" applyNumberFormat="1" applyFont="1" applyFill="1" applyBorder="1" applyAlignment="1">
      <alignment vertical="center"/>
    </xf>
    <xf numFmtId="165" fontId="5" fillId="0" borderId="76" xfId="0" applyNumberFormat="1" applyFont="1" applyFill="1" applyBorder="1" applyAlignment="1">
      <alignment vertical="center"/>
    </xf>
    <xf numFmtId="0" fontId="27" fillId="0" borderId="24" xfId="0" applyFont="1" applyFill="1" applyBorder="1" applyAlignment="1">
      <alignment vertical="center"/>
    </xf>
    <xf numFmtId="165" fontId="28" fillId="0" borderId="17" xfId="0" applyNumberFormat="1" applyFont="1" applyFill="1" applyBorder="1" applyAlignment="1">
      <alignment vertical="center"/>
    </xf>
    <xf numFmtId="166" fontId="5" fillId="0" borderId="28" xfId="0" applyNumberFormat="1" applyFont="1" applyFill="1" applyBorder="1" applyAlignment="1">
      <alignment vertical="center"/>
    </xf>
    <xf numFmtId="165" fontId="28" fillId="0" borderId="184" xfId="0" applyNumberFormat="1" applyFont="1" applyFill="1" applyBorder="1" applyAlignment="1">
      <alignment vertical="center"/>
    </xf>
    <xf numFmtId="165" fontId="28" fillId="0" borderId="49" xfId="0" applyNumberFormat="1" applyFont="1" applyFill="1" applyBorder="1" applyAlignment="1">
      <alignment vertical="center"/>
    </xf>
    <xf numFmtId="165" fontId="28" fillId="0" borderId="28" xfId="0" applyNumberFormat="1" applyFont="1" applyFill="1" applyBorder="1" applyAlignment="1">
      <alignment vertical="center"/>
    </xf>
    <xf numFmtId="0" fontId="5" fillId="0" borderId="41" xfId="0" applyFont="1" applyFill="1" applyBorder="1" applyAlignment="1">
      <alignment vertical="center" wrapText="1"/>
    </xf>
    <xf numFmtId="0" fontId="5" fillId="0" borderId="146" xfId="0" applyFont="1" applyFill="1" applyBorder="1" applyAlignment="1">
      <alignment vertical="center" wrapText="1"/>
    </xf>
    <xf numFmtId="4" fontId="5" fillId="0" borderId="14" xfId="0" applyNumberFormat="1" applyFont="1" applyFill="1" applyBorder="1" applyAlignment="1">
      <alignment horizontal="right" vertical="center" wrapText="1"/>
    </xf>
    <xf numFmtId="164" fontId="11" fillId="3" borderId="10" xfId="0" applyNumberFormat="1" applyFont="1" applyFill="1" applyBorder="1" applyAlignment="1">
      <alignment horizontal="right" vertical="center" wrapText="1"/>
    </xf>
    <xf numFmtId="4" fontId="9" fillId="0" borderId="361" xfId="0" applyNumberFormat="1" applyFont="1" applyBorder="1"/>
    <xf numFmtId="0" fontId="9" fillId="0" borderId="0" xfId="0" applyFont="1" applyAlignment="1">
      <alignment vertical="center"/>
    </xf>
    <xf numFmtId="0" fontId="31" fillId="0" borderId="0" xfId="0" applyFont="1" applyFill="1" applyAlignment="1">
      <alignment vertical="center"/>
    </xf>
    <xf numFmtId="4" fontId="31" fillId="0" borderId="0" xfId="0" applyNumberFormat="1" applyFont="1" applyFill="1" applyAlignment="1">
      <alignment vertical="center"/>
    </xf>
    <xf numFmtId="0" fontId="33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5" fillId="0" borderId="49" xfId="0" applyFont="1" applyFill="1" applyBorder="1" applyAlignment="1">
      <alignment horizontal="left" vertical="center" wrapText="1"/>
    </xf>
    <xf numFmtId="4" fontId="5" fillId="0" borderId="17" xfId="0" applyNumberFormat="1" applyFont="1" applyFill="1" applyBorder="1" applyAlignment="1">
      <alignment horizontal="right" vertical="center"/>
    </xf>
    <xf numFmtId="4" fontId="6" fillId="0" borderId="17" xfId="0" applyNumberFormat="1" applyFont="1" applyFill="1" applyBorder="1" applyAlignment="1">
      <alignment vertical="center"/>
    </xf>
    <xf numFmtId="0" fontId="9" fillId="8" borderId="3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165" fontId="6" fillId="7" borderId="19" xfId="0" applyNumberFormat="1" applyFont="1" applyFill="1" applyBorder="1" applyAlignment="1">
      <alignment vertical="center"/>
    </xf>
    <xf numFmtId="165" fontId="6" fillId="7" borderId="20" xfId="0" applyNumberFormat="1" applyFont="1" applyFill="1" applyBorder="1" applyAlignment="1">
      <alignment vertical="center"/>
    </xf>
    <xf numFmtId="166" fontId="6" fillId="7" borderId="21" xfId="0" applyNumberFormat="1" applyFont="1" applyFill="1" applyBorder="1" applyAlignment="1">
      <alignment vertical="center"/>
    </xf>
    <xf numFmtId="0" fontId="6" fillId="7" borderId="147" xfId="0" applyFont="1" applyFill="1" applyBorder="1" applyAlignment="1">
      <alignment horizontal="left" vertical="center"/>
    </xf>
    <xf numFmtId="165" fontId="6" fillId="7" borderId="26" xfId="0" applyNumberFormat="1" applyFont="1" applyFill="1" applyBorder="1" applyAlignment="1">
      <alignment vertical="center"/>
    </xf>
    <xf numFmtId="166" fontId="6" fillId="7" borderId="27" xfId="0" applyNumberFormat="1" applyFont="1" applyFill="1" applyBorder="1" applyAlignment="1">
      <alignment vertical="center"/>
    </xf>
    <xf numFmtId="165" fontId="6" fillId="9" borderId="9" xfId="0" applyNumberFormat="1" applyFont="1" applyFill="1" applyBorder="1" applyAlignment="1">
      <alignment vertical="center"/>
    </xf>
    <xf numFmtId="166" fontId="6" fillId="9" borderId="12" xfId="0" applyNumberFormat="1" applyFont="1" applyFill="1" applyBorder="1" applyAlignment="1">
      <alignment vertical="center"/>
    </xf>
    <xf numFmtId="165" fontId="6" fillId="9" borderId="2" xfId="0" applyNumberFormat="1" applyFont="1" applyFill="1" applyBorder="1" applyAlignment="1">
      <alignment vertical="center"/>
    </xf>
    <xf numFmtId="166" fontId="6" fillId="9" borderId="13" xfId="0" applyNumberFormat="1" applyFont="1" applyFill="1" applyBorder="1" applyAlignment="1">
      <alignment vertical="center"/>
    </xf>
    <xf numFmtId="165" fontId="6" fillId="9" borderId="24" xfId="0" applyNumberFormat="1" applyFont="1" applyFill="1" applyBorder="1" applyAlignment="1">
      <alignment vertical="center"/>
    </xf>
    <xf numFmtId="0" fontId="6" fillId="8" borderId="148" xfId="0" applyFont="1" applyFill="1" applyBorder="1" applyAlignment="1">
      <alignment horizontal="center" vertical="center" wrapText="1"/>
    </xf>
    <xf numFmtId="0" fontId="6" fillId="8" borderId="153" xfId="0" applyFont="1" applyFill="1" applyBorder="1" applyAlignment="1">
      <alignment horizontal="center" vertical="center"/>
    </xf>
    <xf numFmtId="0" fontId="6" fillId="8" borderId="154" xfId="0" applyFont="1" applyFill="1" applyBorder="1" applyAlignment="1">
      <alignment horizontal="center" vertical="center"/>
    </xf>
    <xf numFmtId="3" fontId="6" fillId="8" borderId="153" xfId="0" applyNumberFormat="1" applyFont="1" applyFill="1" applyBorder="1" applyAlignment="1">
      <alignment horizontal="center" vertical="center" wrapText="1"/>
    </xf>
    <xf numFmtId="0" fontId="6" fillId="8" borderId="155" xfId="0" applyFont="1" applyFill="1" applyBorder="1" applyAlignment="1">
      <alignment horizontal="center" vertical="center" wrapText="1"/>
    </xf>
    <xf numFmtId="0" fontId="6" fillId="8" borderId="156" xfId="0" applyFont="1" applyFill="1" applyBorder="1" applyAlignment="1">
      <alignment horizontal="center" vertical="center" wrapText="1"/>
    </xf>
    <xf numFmtId="0" fontId="6" fillId="9" borderId="52" xfId="0" applyFont="1" applyFill="1" applyBorder="1" applyAlignment="1">
      <alignment vertical="center"/>
    </xf>
    <xf numFmtId="0" fontId="6" fillId="9" borderId="136" xfId="0" applyFont="1" applyFill="1" applyBorder="1" applyAlignment="1">
      <alignment vertical="center"/>
    </xf>
    <xf numFmtId="4" fontId="6" fillId="9" borderId="53" xfId="0" applyNumberFormat="1" applyFont="1" applyFill="1" applyBorder="1" applyAlignment="1">
      <alignment vertical="center"/>
    </xf>
    <xf numFmtId="166" fontId="6" fillId="9" borderId="151" xfId="0" applyNumberFormat="1" applyFont="1" applyFill="1" applyBorder="1" applyAlignment="1">
      <alignment horizontal="right" vertical="center"/>
    </xf>
    <xf numFmtId="0" fontId="6" fillId="9" borderId="29" xfId="0" applyFont="1" applyFill="1" applyBorder="1" applyAlignment="1">
      <alignment vertical="center"/>
    </xf>
    <xf numFmtId="0" fontId="6" fillId="9" borderId="150" xfId="0" applyFont="1" applyFill="1" applyBorder="1" applyAlignment="1">
      <alignment vertical="center"/>
    </xf>
    <xf numFmtId="4" fontId="6" fillId="9" borderId="28" xfId="0" applyNumberFormat="1" applyFont="1" applyFill="1" applyBorder="1" applyAlignment="1">
      <alignment vertical="center"/>
    </xf>
    <xf numFmtId="4" fontId="6" fillId="9" borderId="28" xfId="0" applyNumberFormat="1" applyFont="1" applyFill="1" applyBorder="1" applyAlignment="1">
      <alignment horizontal="right" vertical="center"/>
    </xf>
    <xf numFmtId="0" fontId="6" fillId="7" borderId="37" xfId="0" applyFont="1" applyFill="1" applyBorder="1" applyAlignment="1">
      <alignment horizontal="center" vertical="center" textRotation="90"/>
    </xf>
    <xf numFmtId="4" fontId="6" fillId="7" borderId="26" xfId="0" applyNumberFormat="1" applyFont="1" applyFill="1" applyBorder="1" applyAlignment="1">
      <alignment horizontal="right" vertical="center"/>
    </xf>
    <xf numFmtId="166" fontId="6" fillId="7" borderId="27" xfId="0" applyNumberFormat="1" applyFont="1" applyFill="1" applyBorder="1" applyAlignment="1">
      <alignment horizontal="right" vertical="center"/>
    </xf>
    <xf numFmtId="0" fontId="10" fillId="8" borderId="2" xfId="0" applyFont="1" applyFill="1" applyBorder="1" applyAlignment="1">
      <alignment horizontal="center" vertical="center"/>
    </xf>
    <xf numFmtId="49" fontId="10" fillId="8" borderId="13" xfId="0" applyNumberFormat="1" applyFont="1" applyFill="1" applyBorder="1" applyAlignment="1">
      <alignment horizontal="center" vertical="center"/>
    </xf>
    <xf numFmtId="0" fontId="9" fillId="8" borderId="58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165" fontId="10" fillId="7" borderId="61" xfId="0" applyNumberFormat="1" applyFont="1" applyFill="1" applyBorder="1" applyAlignment="1">
      <alignment horizontal="right" vertical="center"/>
    </xf>
    <xf numFmtId="165" fontId="10" fillId="7" borderId="35" xfId="0" applyNumberFormat="1" applyFont="1" applyFill="1" applyBorder="1" applyAlignment="1">
      <alignment horizontal="right" vertical="center"/>
    </xf>
    <xf numFmtId="165" fontId="10" fillId="7" borderId="60" xfId="0" applyNumberFormat="1" applyFont="1" applyFill="1" applyBorder="1" applyAlignment="1">
      <alignment horizontal="right" vertical="center"/>
    </xf>
    <xf numFmtId="166" fontId="10" fillId="7" borderId="60" xfId="0" applyNumberFormat="1" applyFont="1" applyFill="1" applyBorder="1" applyAlignment="1">
      <alignment vertical="center"/>
    </xf>
    <xf numFmtId="165" fontId="10" fillId="9" borderId="161" xfId="0" applyNumberFormat="1" applyFont="1" applyFill="1" applyBorder="1" applyAlignment="1">
      <alignment horizontal="right" vertical="center"/>
    </xf>
    <xf numFmtId="165" fontId="10" fillId="9" borderId="162" xfId="0" applyNumberFormat="1" applyFont="1" applyFill="1" applyBorder="1" applyAlignment="1">
      <alignment horizontal="right" vertical="center"/>
    </xf>
    <xf numFmtId="165" fontId="10" fillId="9" borderId="163" xfId="0" applyNumberFormat="1" applyFont="1" applyFill="1" applyBorder="1" applyAlignment="1">
      <alignment horizontal="right" vertical="center"/>
    </xf>
    <xf numFmtId="165" fontId="10" fillId="9" borderId="164" xfId="0" applyNumberFormat="1" applyFont="1" applyFill="1" applyBorder="1" applyAlignment="1">
      <alignment horizontal="right" vertical="center"/>
    </xf>
    <xf numFmtId="165" fontId="10" fillId="9" borderId="165" xfId="0" applyNumberFormat="1" applyFont="1" applyFill="1" applyBorder="1" applyAlignment="1">
      <alignment horizontal="right" vertical="center"/>
    </xf>
    <xf numFmtId="165" fontId="10" fillId="9" borderId="70" xfId="0" applyNumberFormat="1" applyFont="1" applyFill="1" applyBorder="1" applyAlignment="1">
      <alignment horizontal="right" vertical="center"/>
    </xf>
    <xf numFmtId="166" fontId="10" fillId="9" borderId="166" xfId="0" applyNumberFormat="1" applyFont="1" applyFill="1" applyBorder="1" applyAlignment="1">
      <alignment vertical="center"/>
    </xf>
    <xf numFmtId="165" fontId="10" fillId="9" borderId="2" xfId="0" applyNumberFormat="1" applyFont="1" applyFill="1" applyBorder="1" applyAlignment="1">
      <alignment vertical="center"/>
    </xf>
    <xf numFmtId="165" fontId="10" fillId="9" borderId="32" xfId="2" applyNumberFormat="1" applyFont="1" applyFill="1" applyBorder="1" applyAlignment="1">
      <alignment horizontal="right" vertical="center"/>
    </xf>
    <xf numFmtId="165" fontId="10" fillId="9" borderId="160" xfId="2" applyNumberFormat="1" applyFont="1" applyFill="1" applyBorder="1" applyAlignment="1">
      <alignment horizontal="right" vertical="center"/>
    </xf>
    <xf numFmtId="165" fontId="10" fillId="9" borderId="39" xfId="2" applyNumberFormat="1" applyFont="1" applyFill="1" applyBorder="1" applyAlignment="1">
      <alignment horizontal="right" vertical="center"/>
    </xf>
    <xf numFmtId="166" fontId="10" fillId="9" borderId="13" xfId="0" applyNumberFormat="1" applyFont="1" applyFill="1" applyBorder="1" applyAlignment="1">
      <alignment vertical="center"/>
    </xf>
    <xf numFmtId="165" fontId="10" fillId="9" borderId="32" xfId="0" applyNumberFormat="1" applyFont="1" applyFill="1" applyBorder="1" applyAlignment="1">
      <alignment vertical="center"/>
    </xf>
    <xf numFmtId="165" fontId="10" fillId="9" borderId="160" xfId="0" applyNumberFormat="1" applyFont="1" applyFill="1" applyBorder="1" applyAlignment="1">
      <alignment vertical="center"/>
    </xf>
    <xf numFmtId="165" fontId="10" fillId="9" borderId="13" xfId="0" applyNumberFormat="1" applyFont="1" applyFill="1" applyBorder="1" applyAlignment="1">
      <alignment vertical="center"/>
    </xf>
    <xf numFmtId="165" fontId="10" fillId="9" borderId="329" xfId="0" applyNumberFormat="1" applyFont="1" applyFill="1" applyBorder="1" applyAlignment="1">
      <alignment horizontal="right" vertical="center"/>
    </xf>
    <xf numFmtId="165" fontId="10" fillId="9" borderId="39" xfId="0" applyNumberFormat="1" applyFont="1" applyFill="1" applyBorder="1" applyAlignment="1">
      <alignment horizontal="right" vertical="center"/>
    </xf>
    <xf numFmtId="165" fontId="10" fillId="9" borderId="160" xfId="0" applyNumberFormat="1" applyFont="1" applyFill="1" applyBorder="1" applyAlignment="1">
      <alignment horizontal="right" vertical="center"/>
    </xf>
    <xf numFmtId="165" fontId="10" fillId="9" borderId="330" xfId="0" applyNumberFormat="1" applyFont="1" applyFill="1" applyBorder="1" applyAlignment="1">
      <alignment horizontal="right" vertical="center"/>
    </xf>
    <xf numFmtId="165" fontId="10" fillId="9" borderId="2" xfId="0" applyNumberFormat="1" applyFont="1" applyFill="1" applyBorder="1" applyAlignment="1">
      <alignment horizontal="right" vertical="center"/>
    </xf>
    <xf numFmtId="165" fontId="10" fillId="9" borderId="13" xfId="0" applyNumberFormat="1" applyFont="1" applyFill="1" applyBorder="1" applyAlignment="1">
      <alignment horizontal="right" vertical="center"/>
    </xf>
    <xf numFmtId="165" fontId="10" fillId="9" borderId="32" xfId="0" applyNumberFormat="1" applyFont="1" applyFill="1" applyBorder="1" applyAlignment="1">
      <alignment horizontal="right" vertical="center"/>
    </xf>
    <xf numFmtId="166" fontId="10" fillId="9" borderId="12" xfId="0" applyNumberFormat="1" applyFont="1" applyFill="1" applyBorder="1" applyAlignment="1">
      <alignment vertical="center"/>
    </xf>
    <xf numFmtId="0" fontId="6" fillId="8" borderId="167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 shrinkToFit="1"/>
    </xf>
    <xf numFmtId="0" fontId="6" fillId="8" borderId="26" xfId="0" applyFont="1" applyFill="1" applyBorder="1" applyAlignment="1">
      <alignment horizontal="center" vertical="center" wrapText="1" shrinkToFit="1"/>
    </xf>
    <xf numFmtId="0" fontId="6" fillId="8" borderId="26" xfId="0" applyFont="1" applyFill="1" applyBorder="1" applyAlignment="1">
      <alignment horizontal="center" vertical="center" wrapText="1"/>
    </xf>
    <xf numFmtId="0" fontId="6" fillId="8" borderId="168" xfId="0" applyFont="1" applyFill="1" applyBorder="1" applyAlignment="1">
      <alignment horizontal="center" vertical="center"/>
    </xf>
    <xf numFmtId="165" fontId="6" fillId="7" borderId="34" xfId="0" applyNumberFormat="1" applyFont="1" applyFill="1" applyBorder="1" applyAlignment="1">
      <alignment horizontal="left" vertical="center"/>
    </xf>
    <xf numFmtId="165" fontId="6" fillId="7" borderId="35" xfId="0" applyNumberFormat="1" applyFont="1" applyFill="1" applyBorder="1" applyAlignment="1">
      <alignment horizontal="right" vertical="center"/>
    </xf>
    <xf numFmtId="166" fontId="6" fillId="7" borderId="60" xfId="0" applyNumberFormat="1" applyFont="1" applyFill="1" applyBorder="1" applyAlignment="1">
      <alignment horizontal="right" vertical="center"/>
    </xf>
    <xf numFmtId="0" fontId="6" fillId="7" borderId="37" xfId="0" applyFont="1" applyFill="1" applyBorder="1" applyAlignment="1">
      <alignment vertical="center"/>
    </xf>
    <xf numFmtId="166" fontId="6" fillId="7" borderId="177" xfId="0" applyNumberFormat="1" applyFont="1" applyFill="1" applyBorder="1" applyAlignment="1">
      <alignment horizontal="right" vertical="center"/>
    </xf>
    <xf numFmtId="0" fontId="6" fillId="9" borderId="172" xfId="0" applyFont="1" applyFill="1" applyBorder="1" applyAlignment="1">
      <alignment vertical="center"/>
    </xf>
    <xf numFmtId="165" fontId="25" fillId="9" borderId="53" xfId="0" applyNumberFormat="1" applyFont="1" applyFill="1" applyBorder="1" applyAlignment="1">
      <alignment horizontal="right" vertical="center"/>
    </xf>
    <xf numFmtId="166" fontId="6" fillId="9" borderId="174" xfId="0" applyNumberFormat="1" applyFont="1" applyFill="1" applyBorder="1" applyAlignment="1">
      <alignment horizontal="right" vertical="center"/>
    </xf>
    <xf numFmtId="0" fontId="6" fillId="9" borderId="36" xfId="0" applyFont="1" applyFill="1" applyBorder="1" applyAlignment="1">
      <alignment vertical="center"/>
    </xf>
    <xf numFmtId="165" fontId="6" fillId="9" borderId="40" xfId="0" applyNumberFormat="1" applyFont="1" applyFill="1" applyBorder="1" applyAlignment="1">
      <alignment vertical="center"/>
    </xf>
    <xf numFmtId="165" fontId="6" fillId="9" borderId="175" xfId="0" applyNumberFormat="1" applyFont="1" applyFill="1" applyBorder="1" applyAlignment="1">
      <alignment vertical="center"/>
    </xf>
    <xf numFmtId="166" fontId="6" fillId="9" borderId="176" xfId="0" applyNumberFormat="1" applyFont="1" applyFill="1" applyBorder="1" applyAlignment="1">
      <alignment horizontal="right" vertical="center"/>
    </xf>
    <xf numFmtId="165" fontId="6" fillId="9" borderId="52" xfId="0" applyNumberFormat="1" applyFont="1" applyFill="1" applyBorder="1" applyAlignment="1">
      <alignment vertical="center"/>
    </xf>
    <xf numFmtId="165" fontId="6" fillId="9" borderId="53" xfId="0" applyNumberFormat="1" applyFont="1" applyFill="1" applyBorder="1" applyAlignment="1">
      <alignment vertical="center"/>
    </xf>
    <xf numFmtId="0" fontId="25" fillId="9" borderId="172" xfId="0" applyFont="1" applyFill="1" applyBorder="1" applyAlignment="1">
      <alignment vertical="center"/>
    </xf>
    <xf numFmtId="3" fontId="6" fillId="9" borderId="172" xfId="0" applyNumberFormat="1" applyFont="1" applyFill="1" applyBorder="1" applyAlignment="1">
      <alignment vertical="center" wrapText="1"/>
    </xf>
    <xf numFmtId="165" fontId="6" fillId="9" borderId="53" xfId="0" applyNumberFormat="1" applyFont="1" applyFill="1" applyBorder="1" applyAlignment="1">
      <alignment horizontal="right" vertical="center"/>
    </xf>
    <xf numFmtId="165" fontId="5" fillId="0" borderId="2" xfId="0" applyNumberFormat="1" applyFont="1" applyBorder="1" applyAlignment="1">
      <alignment vertical="center"/>
    </xf>
    <xf numFmtId="0" fontId="6" fillId="8" borderId="152" xfId="0" applyFont="1" applyFill="1" applyBorder="1" applyAlignment="1">
      <alignment horizontal="center" vertical="center"/>
    </xf>
    <xf numFmtId="0" fontId="6" fillId="8" borderId="28" xfId="0" applyFont="1" applyFill="1" applyBorder="1" applyAlignment="1">
      <alignment horizontal="center" vertical="center" shrinkToFit="1"/>
    </xf>
    <xf numFmtId="0" fontId="6" fillId="8" borderId="28" xfId="0" applyFont="1" applyFill="1" applyBorder="1" applyAlignment="1">
      <alignment horizontal="center" vertical="center" wrapText="1" shrinkToFit="1"/>
    </xf>
    <xf numFmtId="0" fontId="6" fillId="8" borderId="16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164" fontId="16" fillId="8" borderId="39" xfId="0" applyNumberFormat="1" applyFont="1" applyFill="1" applyBorder="1" applyAlignment="1">
      <alignment horizontal="center" vertical="center" wrapText="1"/>
    </xf>
    <xf numFmtId="164" fontId="5" fillId="8" borderId="2" xfId="0" applyNumberFormat="1" applyFont="1" applyFill="1" applyBorder="1" applyAlignment="1">
      <alignment horizontal="center" vertical="center"/>
    </xf>
    <xf numFmtId="164" fontId="5" fillId="8" borderId="39" xfId="0" applyNumberFormat="1" applyFont="1" applyFill="1" applyBorder="1" applyAlignment="1">
      <alignment horizontal="center" vertical="center"/>
    </xf>
    <xf numFmtId="166" fontId="7" fillId="9" borderId="58" xfId="0" applyNumberFormat="1" applyFont="1" applyFill="1" applyBorder="1" applyAlignment="1">
      <alignment vertical="center"/>
    </xf>
    <xf numFmtId="165" fontId="7" fillId="9" borderId="58" xfId="0" applyNumberFormat="1" applyFont="1" applyFill="1" applyBorder="1" applyAlignment="1">
      <alignment vertical="center"/>
    </xf>
    <xf numFmtId="165" fontId="7" fillId="9" borderId="252" xfId="0" applyNumberFormat="1" applyFont="1" applyFill="1" applyBorder="1" applyAlignment="1">
      <alignment vertical="center"/>
    </xf>
    <xf numFmtId="165" fontId="7" fillId="9" borderId="62" xfId="0" applyNumberFormat="1" applyFont="1" applyFill="1" applyBorder="1" applyAlignment="1">
      <alignment vertical="center"/>
    </xf>
    <xf numFmtId="166" fontId="7" fillId="9" borderId="115" xfId="0" applyNumberFormat="1" applyFont="1" applyFill="1" applyBorder="1" applyAlignment="1">
      <alignment vertical="center"/>
    </xf>
    <xf numFmtId="165" fontId="7" fillId="9" borderId="118" xfId="0" applyNumberFormat="1" applyFont="1" applyFill="1" applyBorder="1" applyAlignment="1">
      <alignment vertical="center"/>
    </xf>
    <xf numFmtId="166" fontId="7" fillId="9" borderId="117" xfId="0" applyNumberFormat="1" applyFont="1" applyFill="1" applyBorder="1" applyAlignment="1">
      <alignment vertical="center"/>
    </xf>
    <xf numFmtId="164" fontId="7" fillId="9" borderId="2" xfId="0" applyNumberFormat="1" applyFont="1" applyFill="1" applyBorder="1" applyAlignment="1">
      <alignment vertical="center"/>
    </xf>
    <xf numFmtId="164" fontId="7" fillId="9" borderId="99" xfId="0" applyNumberFormat="1" applyFont="1" applyFill="1" applyBorder="1" applyAlignment="1">
      <alignment vertical="center"/>
    </xf>
    <xf numFmtId="165" fontId="7" fillId="9" borderId="287" xfId="0" applyNumberFormat="1" applyFont="1" applyFill="1" applyBorder="1" applyAlignment="1">
      <alignment vertical="center"/>
    </xf>
    <xf numFmtId="164" fontId="7" fillId="9" borderId="39" xfId="0" applyNumberFormat="1" applyFont="1" applyFill="1" applyBorder="1" applyAlignment="1">
      <alignment vertical="center"/>
    </xf>
    <xf numFmtId="164" fontId="7" fillId="9" borderId="58" xfId="0" applyNumberFormat="1" applyFont="1" applyFill="1" applyBorder="1" applyAlignment="1">
      <alignment vertical="center"/>
    </xf>
    <xf numFmtId="165" fontId="7" fillId="9" borderId="286" xfId="0" applyNumberFormat="1" applyFont="1" applyFill="1" applyBorder="1" applyAlignment="1">
      <alignment vertical="center"/>
    </xf>
    <xf numFmtId="166" fontId="7" fillId="9" borderId="2" xfId="0" applyNumberFormat="1" applyFont="1" applyFill="1" applyBorder="1" applyAlignment="1">
      <alignment vertical="center"/>
    </xf>
    <xf numFmtId="165" fontId="7" fillId="7" borderId="58" xfId="0" applyNumberFormat="1" applyFont="1" applyFill="1" applyBorder="1" applyAlignment="1">
      <alignment vertical="center"/>
    </xf>
    <xf numFmtId="165" fontId="7" fillId="7" borderId="252" xfId="0" applyNumberFormat="1" applyFont="1" applyFill="1" applyBorder="1" applyAlignment="1">
      <alignment vertical="center"/>
    </xf>
    <xf numFmtId="165" fontId="7" fillId="7" borderId="62" xfId="0" applyNumberFormat="1" applyFont="1" applyFill="1" applyBorder="1" applyAlignment="1">
      <alignment vertical="center"/>
    </xf>
    <xf numFmtId="166" fontId="7" fillId="7" borderId="63" xfId="0" applyNumberFormat="1" applyFont="1" applyFill="1" applyBorder="1" applyAlignment="1">
      <alignment vertical="center"/>
    </xf>
    <xf numFmtId="165" fontId="7" fillId="7" borderId="286" xfId="0" applyNumberFormat="1" applyFont="1" applyFill="1" applyBorder="1" applyAlignment="1">
      <alignment vertical="center"/>
    </xf>
    <xf numFmtId="166" fontId="7" fillId="7" borderId="116" xfId="0" applyNumberFormat="1" applyFont="1" applyFill="1" applyBorder="1" applyAlignment="1">
      <alignment vertical="center"/>
    </xf>
    <xf numFmtId="166" fontId="6" fillId="7" borderId="59" xfId="0" applyNumberFormat="1" applyFont="1" applyFill="1" applyBorder="1" applyAlignment="1">
      <alignment vertical="center"/>
    </xf>
    <xf numFmtId="0" fontId="6" fillId="8" borderId="157" xfId="0" applyFont="1" applyFill="1" applyBorder="1" applyAlignment="1">
      <alignment horizontal="center" vertical="center"/>
    </xf>
    <xf numFmtId="0" fontId="6" fillId="8" borderId="153" xfId="0" applyFont="1" applyFill="1" applyBorder="1" applyAlignment="1">
      <alignment horizontal="center" vertical="center" wrapText="1"/>
    </xf>
    <xf numFmtId="0" fontId="6" fillId="8" borderId="15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right" wrapText="1"/>
    </xf>
    <xf numFmtId="0" fontId="7" fillId="8" borderId="2" xfId="0" applyFont="1" applyFill="1" applyBorder="1" applyAlignment="1">
      <alignment horizontal="center" vertical="center" wrapText="1"/>
    </xf>
    <xf numFmtId="0" fontId="6" fillId="7" borderId="144" xfId="0" applyFont="1" applyFill="1" applyBorder="1" applyAlignment="1">
      <alignment vertical="center" wrapText="1"/>
    </xf>
    <xf numFmtId="4" fontId="6" fillId="7" borderId="26" xfId="0" applyNumberFormat="1" applyFont="1" applyFill="1" applyBorder="1" applyAlignment="1">
      <alignment vertical="center"/>
    </xf>
    <xf numFmtId="4" fontId="6" fillId="7" borderId="55" xfId="0" applyNumberFormat="1" applyFont="1" applyFill="1" applyBorder="1" applyAlignment="1">
      <alignment vertical="center"/>
    </xf>
    <xf numFmtId="0" fontId="6" fillId="9" borderId="35" xfId="0" applyFont="1" applyFill="1" applyBorder="1" applyAlignment="1">
      <alignment vertical="center" wrapText="1"/>
    </xf>
    <xf numFmtId="4" fontId="6" fillId="9" borderId="35" xfId="0" applyNumberFormat="1" applyFont="1" applyFill="1" applyBorder="1" applyAlignment="1">
      <alignment vertical="center"/>
    </xf>
    <xf numFmtId="0" fontId="6" fillId="9" borderId="143" xfId="0" applyFont="1" applyFill="1" applyBorder="1" applyAlignment="1">
      <alignment vertical="center" wrapText="1"/>
    </xf>
    <xf numFmtId="4" fontId="6" fillId="9" borderId="143" xfId="0" applyNumberFormat="1" applyFont="1" applyFill="1" applyBorder="1" applyAlignment="1">
      <alignment vertical="center"/>
    </xf>
    <xf numFmtId="4" fontId="6" fillId="7" borderId="145" xfId="0" applyNumberFormat="1" applyFont="1" applyFill="1" applyBorder="1" applyAlignment="1">
      <alignment vertical="center"/>
    </xf>
    <xf numFmtId="0" fontId="6" fillId="9" borderId="54" xfId="0" applyFont="1" applyFill="1" applyBorder="1" applyAlignment="1">
      <alignment vertical="center" wrapText="1"/>
    </xf>
    <xf numFmtId="4" fontId="6" fillId="9" borderId="131" xfId="0" applyNumberFormat="1" applyFont="1" applyFill="1" applyBorder="1" applyAlignment="1">
      <alignment vertical="center"/>
    </xf>
    <xf numFmtId="0" fontId="6" fillId="9" borderId="131" xfId="0" applyFont="1" applyFill="1" applyBorder="1" applyAlignment="1">
      <alignment vertical="center" wrapText="1"/>
    </xf>
    <xf numFmtId="0" fontId="6" fillId="9" borderId="131" xfId="0" applyFont="1" applyFill="1" applyBorder="1" applyAlignment="1">
      <alignment horizontal="left" vertical="center" wrapText="1"/>
    </xf>
    <xf numFmtId="4" fontId="6" fillId="9" borderId="55" xfId="0" applyNumberFormat="1" applyFont="1" applyFill="1" applyBorder="1" applyAlignment="1">
      <alignment vertical="center" wrapText="1"/>
    </xf>
    <xf numFmtId="0" fontId="6" fillId="7" borderId="52" xfId="0" applyFont="1" applyFill="1" applyBorder="1" applyAlignment="1">
      <alignment vertical="center" wrapText="1"/>
    </xf>
    <xf numFmtId="4" fontId="6" fillId="7" borderId="362" xfId="0" applyNumberFormat="1" applyFont="1" applyFill="1" applyBorder="1" applyAlignment="1">
      <alignment vertical="center"/>
    </xf>
    <xf numFmtId="0" fontId="6" fillId="7" borderId="131" xfId="0" applyFont="1" applyFill="1" applyBorder="1" applyAlignment="1">
      <alignment vertical="center" wrapText="1"/>
    </xf>
    <xf numFmtId="0" fontId="5" fillId="8" borderId="63" xfId="0" applyFont="1" applyFill="1" applyBorder="1" applyAlignment="1">
      <alignment horizontal="center" vertical="center"/>
    </xf>
    <xf numFmtId="164" fontId="5" fillId="8" borderId="63" xfId="0" applyNumberFormat="1" applyFont="1" applyFill="1" applyBorder="1" applyAlignment="1">
      <alignment horizontal="center" vertical="center"/>
    </xf>
    <xf numFmtId="164" fontId="6" fillId="7" borderId="58" xfId="0" applyNumberFormat="1" applyFont="1" applyFill="1" applyBorder="1" applyAlignment="1">
      <alignment vertical="center"/>
    </xf>
    <xf numFmtId="165" fontId="6" fillId="7" borderId="268" xfId="0" applyNumberFormat="1" applyFont="1" applyFill="1" applyBorder="1" applyAlignment="1">
      <alignment vertical="center"/>
    </xf>
    <xf numFmtId="165" fontId="6" fillId="7" borderId="64" xfId="0" applyNumberFormat="1" applyFont="1" applyFill="1" applyBorder="1" applyAlignment="1">
      <alignment vertical="center"/>
    </xf>
    <xf numFmtId="165" fontId="6" fillId="7" borderId="62" xfId="0" applyNumberFormat="1" applyFont="1" applyFill="1" applyBorder="1" applyAlignment="1">
      <alignment vertical="center"/>
    </xf>
    <xf numFmtId="166" fontId="6" fillId="7" borderId="95" xfId="0" applyNumberFormat="1" applyFont="1" applyFill="1" applyBorder="1" applyAlignment="1">
      <alignment vertical="center"/>
    </xf>
    <xf numFmtId="164" fontId="6" fillId="7" borderId="2" xfId="0" applyNumberFormat="1" applyFont="1" applyFill="1" applyBorder="1" applyAlignment="1">
      <alignment vertical="center"/>
    </xf>
    <xf numFmtId="166" fontId="6" fillId="7" borderId="63" xfId="0" applyNumberFormat="1" applyFont="1" applyFill="1" applyBorder="1" applyAlignment="1">
      <alignment vertical="center"/>
    </xf>
    <xf numFmtId="165" fontId="6" fillId="7" borderId="287" xfId="0" applyNumberFormat="1" applyFont="1" applyFill="1" applyBorder="1" applyAlignment="1">
      <alignment vertical="center"/>
    </xf>
    <xf numFmtId="166" fontId="6" fillId="7" borderId="77" xfId="0" applyNumberFormat="1" applyFont="1" applyFill="1" applyBorder="1" applyAlignment="1">
      <alignment vertical="center"/>
    </xf>
    <xf numFmtId="166" fontId="6" fillId="7" borderId="360" xfId="0" applyNumberFormat="1" applyFont="1" applyFill="1" applyBorder="1" applyAlignment="1">
      <alignment vertical="center"/>
    </xf>
    <xf numFmtId="0" fontId="9" fillId="7" borderId="0" xfId="0" applyFont="1" applyFill="1" applyBorder="1" applyAlignment="1">
      <alignment vertical="center"/>
    </xf>
    <xf numFmtId="165" fontId="6" fillId="7" borderId="252" xfId="0" applyNumberFormat="1" applyFont="1" applyFill="1" applyBorder="1" applyAlignment="1">
      <alignment vertical="center"/>
    </xf>
    <xf numFmtId="166" fontId="6" fillId="7" borderId="253" xfId="0" applyNumberFormat="1" applyFont="1" applyFill="1" applyBorder="1" applyAlignment="1">
      <alignment vertical="center"/>
    </xf>
    <xf numFmtId="165" fontId="10" fillId="7" borderId="58" xfId="0" applyNumberFormat="1" applyFont="1" applyFill="1" applyBorder="1" applyAlignment="1">
      <alignment vertical="center"/>
    </xf>
    <xf numFmtId="165" fontId="10" fillId="7" borderId="285" xfId="0" applyNumberFormat="1" applyFont="1" applyFill="1" applyBorder="1" applyAlignment="1">
      <alignment vertical="center"/>
    </xf>
    <xf numFmtId="166" fontId="10" fillId="7" borderId="253" xfId="0" applyNumberFormat="1" applyFont="1" applyFill="1" applyBorder="1" applyAlignment="1">
      <alignment vertical="center"/>
    </xf>
    <xf numFmtId="164" fontId="10" fillId="9" borderId="58" xfId="0" applyNumberFormat="1" applyFont="1" applyFill="1" applyBorder="1" applyAlignment="1">
      <alignment vertical="center"/>
    </xf>
    <xf numFmtId="165" fontId="10" fillId="9" borderId="273" xfId="0" applyNumberFormat="1" applyFont="1" applyFill="1" applyBorder="1" applyAlignment="1">
      <alignment vertical="center"/>
    </xf>
    <xf numFmtId="165" fontId="10" fillId="9" borderId="223" xfId="0" applyNumberFormat="1" applyFont="1" applyFill="1" applyBorder="1" applyAlignment="1">
      <alignment vertical="center"/>
    </xf>
    <xf numFmtId="166" fontId="10" fillId="9" borderId="274" xfId="0" applyNumberFormat="1" applyFont="1" applyFill="1" applyBorder="1" applyAlignment="1">
      <alignment vertical="center"/>
    </xf>
    <xf numFmtId="165" fontId="10" fillId="9" borderId="252" xfId="0" applyNumberFormat="1" applyFont="1" applyFill="1" applyBorder="1" applyAlignment="1">
      <alignment vertical="center"/>
    </xf>
    <xf numFmtId="165" fontId="10" fillId="9" borderId="58" xfId="0" applyNumberFormat="1" applyFont="1" applyFill="1" applyBorder="1" applyAlignment="1">
      <alignment vertical="center"/>
    </xf>
    <xf numFmtId="166" fontId="10" fillId="9" borderId="253" xfId="0" applyNumberFormat="1" applyFont="1" applyFill="1" applyBorder="1" applyAlignment="1">
      <alignment vertical="center"/>
    </xf>
    <xf numFmtId="164" fontId="10" fillId="9" borderId="2" xfId="0" applyNumberFormat="1" applyFont="1" applyFill="1" applyBorder="1" applyAlignment="1">
      <alignment vertical="center"/>
    </xf>
    <xf numFmtId="0" fontId="6" fillId="7" borderId="26" xfId="0" applyFont="1" applyFill="1" applyBorder="1" applyAlignment="1">
      <alignment vertical="center"/>
    </xf>
    <xf numFmtId="9" fontId="6" fillId="7" borderId="26" xfId="0" applyNumberFormat="1" applyFont="1" applyFill="1" applyBorder="1" applyAlignment="1">
      <alignment vertical="center"/>
    </xf>
    <xf numFmtId="166" fontId="6" fillId="7" borderId="144" xfId="0" applyNumberFormat="1" applyFont="1" applyFill="1" applyBorder="1" applyAlignment="1">
      <alignment vertical="center"/>
    </xf>
    <xf numFmtId="165" fontId="6" fillId="7" borderId="180" xfId="0" applyNumberFormat="1" applyFont="1" applyFill="1" applyBorder="1" applyAlignment="1">
      <alignment vertical="center"/>
    </xf>
    <xf numFmtId="165" fontId="6" fillId="7" borderId="145" xfId="0" applyNumberFormat="1" applyFont="1" applyFill="1" applyBorder="1" applyAlignment="1">
      <alignment vertical="center"/>
    </xf>
    <xf numFmtId="166" fontId="6" fillId="7" borderId="26" xfId="0" applyNumberFormat="1" applyFont="1" applyFill="1" applyBorder="1" applyAlignment="1">
      <alignment vertical="center"/>
    </xf>
    <xf numFmtId="165" fontId="6" fillId="7" borderId="183" xfId="0" applyNumberFormat="1" applyFont="1" applyFill="1" applyBorder="1" applyAlignment="1">
      <alignment vertical="center"/>
    </xf>
    <xf numFmtId="0" fontId="6" fillId="7" borderId="153" xfId="0" applyFont="1" applyFill="1" applyBorder="1" applyAlignment="1">
      <alignment vertical="center"/>
    </xf>
    <xf numFmtId="165" fontId="6" fillId="7" borderId="153" xfId="0" applyNumberFormat="1" applyFont="1" applyFill="1" applyBorder="1" applyAlignment="1">
      <alignment vertical="center"/>
    </xf>
    <xf numFmtId="166" fontId="28" fillId="7" borderId="17" xfId="0" applyNumberFormat="1" applyFont="1" applyFill="1" applyBorder="1" applyAlignment="1">
      <alignment vertical="center"/>
    </xf>
    <xf numFmtId="166" fontId="6" fillId="7" borderId="155" xfId="0" applyNumberFormat="1" applyFont="1" applyFill="1" applyBorder="1" applyAlignment="1">
      <alignment vertical="center"/>
    </xf>
    <xf numFmtId="165" fontId="6" fillId="7" borderId="181" xfId="0" applyNumberFormat="1" applyFont="1" applyFill="1" applyBorder="1" applyAlignment="1">
      <alignment vertical="center"/>
    </xf>
    <xf numFmtId="165" fontId="6" fillId="7" borderId="185" xfId="0" applyNumberFormat="1" applyFont="1" applyFill="1" applyBorder="1" applyAlignment="1">
      <alignment vertical="center"/>
    </xf>
    <xf numFmtId="166" fontId="6" fillId="7" borderId="153" xfId="0" applyNumberFormat="1" applyFont="1" applyFill="1" applyBorder="1" applyAlignment="1">
      <alignment vertical="center"/>
    </xf>
    <xf numFmtId="0" fontId="13" fillId="7" borderId="12" xfId="0" applyFont="1" applyFill="1" applyBorder="1" applyAlignment="1">
      <alignment vertical="center"/>
    </xf>
    <xf numFmtId="4" fontId="13" fillId="7" borderId="33" xfId="0" applyNumberFormat="1" applyFont="1" applyFill="1" applyBorder="1" applyAlignment="1">
      <alignment vertical="center"/>
    </xf>
    <xf numFmtId="4" fontId="13" fillId="7" borderId="10" xfId="0" applyNumberFormat="1" applyFont="1" applyFill="1" applyBorder="1" applyAlignment="1">
      <alignment vertical="center"/>
    </xf>
    <xf numFmtId="4" fontId="13" fillId="7" borderId="12" xfId="0" applyNumberFormat="1" applyFont="1" applyFill="1" applyBorder="1" applyAlignment="1">
      <alignment vertical="center"/>
    </xf>
    <xf numFmtId="4" fontId="13" fillId="7" borderId="126" xfId="0" applyNumberFormat="1" applyFont="1" applyFill="1" applyBorder="1" applyAlignment="1">
      <alignment vertical="center"/>
    </xf>
    <xf numFmtId="0" fontId="13" fillId="9" borderId="76" xfId="0" applyFont="1" applyFill="1" applyBorder="1" applyAlignment="1">
      <alignment vertical="center"/>
    </xf>
    <xf numFmtId="4" fontId="13" fillId="9" borderId="33" xfId="0" applyNumberFormat="1" applyFont="1" applyFill="1" applyBorder="1" applyAlignment="1">
      <alignment vertical="center"/>
    </xf>
    <xf numFmtId="4" fontId="13" fillId="9" borderId="10" xfId="0" applyNumberFormat="1" applyFont="1" applyFill="1" applyBorder="1" applyAlignment="1">
      <alignment vertical="center"/>
    </xf>
    <xf numFmtId="4" fontId="13" fillId="9" borderId="12" xfId="0" applyNumberFormat="1" applyFont="1" applyFill="1" applyBorder="1" applyAlignment="1">
      <alignment vertical="center"/>
    </xf>
    <xf numFmtId="4" fontId="13" fillId="9" borderId="126" xfId="0" applyNumberFormat="1" applyFont="1" applyFill="1" applyBorder="1" applyAlignment="1">
      <alignment vertical="center"/>
    </xf>
    <xf numFmtId="0" fontId="13" fillId="8" borderId="28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6" fillId="7" borderId="54" xfId="3" applyFont="1" applyFill="1" applyBorder="1" applyAlignment="1" applyProtection="1">
      <alignment horizontal="left" vertical="center"/>
    </xf>
    <xf numFmtId="165" fontId="6" fillId="7" borderId="130" xfId="0" applyNumberFormat="1" applyFont="1" applyFill="1" applyBorder="1" applyAlignment="1">
      <alignment horizontal="right" vertical="center" wrapText="1"/>
    </xf>
    <xf numFmtId="165" fontId="6" fillId="7" borderId="131" xfId="0" applyNumberFormat="1" applyFont="1" applyFill="1" applyBorder="1" applyAlignment="1">
      <alignment horizontal="right" vertical="center" wrapText="1"/>
    </xf>
    <xf numFmtId="166" fontId="6" fillId="7" borderId="131" xfId="0" applyNumberFormat="1" applyFont="1" applyFill="1" applyBorder="1" applyAlignment="1">
      <alignment vertical="center"/>
    </xf>
    <xf numFmtId="0" fontId="15" fillId="7" borderId="9" xfId="0" applyFont="1" applyFill="1" applyBorder="1" applyAlignment="1">
      <alignment vertical="center" wrapText="1"/>
    </xf>
    <xf numFmtId="4" fontId="15" fillId="7" borderId="10" xfId="0" applyNumberFormat="1" applyFont="1" applyFill="1" applyBorder="1" applyAlignment="1">
      <alignment vertical="center"/>
    </xf>
    <xf numFmtId="4" fontId="15" fillId="7" borderId="9" xfId="0" applyNumberFormat="1" applyFont="1" applyFill="1" applyBorder="1" applyAlignment="1">
      <alignment vertical="center"/>
    </xf>
    <xf numFmtId="4" fontId="15" fillId="7" borderId="122" xfId="0" applyNumberFormat="1" applyFont="1" applyFill="1" applyBorder="1" applyAlignment="1">
      <alignment vertical="center"/>
    </xf>
    <xf numFmtId="4" fontId="15" fillId="7" borderId="96" xfId="0" applyNumberFormat="1" applyFont="1" applyFill="1" applyBorder="1" applyAlignment="1">
      <alignment vertical="center"/>
    </xf>
    <xf numFmtId="4" fontId="15" fillId="7" borderId="142" xfId="0" applyNumberFormat="1" applyFont="1" applyFill="1" applyBorder="1" applyAlignment="1">
      <alignment vertical="center"/>
    </xf>
    <xf numFmtId="4" fontId="15" fillId="7" borderId="357" xfId="0" applyNumberFormat="1" applyFont="1" applyFill="1" applyBorder="1" applyAlignment="1">
      <alignment vertical="center"/>
    </xf>
    <xf numFmtId="4" fontId="15" fillId="7" borderId="358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horizontal="center" vertical="center"/>
    </xf>
    <xf numFmtId="0" fontId="20" fillId="7" borderId="137" xfId="0" applyFont="1" applyFill="1" applyBorder="1" applyAlignment="1">
      <alignment vertical="center" wrapText="1"/>
    </xf>
    <xf numFmtId="4" fontId="20" fillId="7" borderId="314" xfId="0" applyNumberFormat="1" applyFont="1" applyFill="1" applyBorder="1" applyAlignment="1">
      <alignment vertical="center"/>
    </xf>
    <xf numFmtId="4" fontId="20" fillId="7" borderId="315" xfId="0" applyNumberFormat="1" applyFont="1" applyFill="1" applyBorder="1" applyAlignment="1">
      <alignment vertical="center"/>
    </xf>
    <xf numFmtId="4" fontId="20" fillId="7" borderId="316" xfId="0" applyNumberFormat="1" applyFont="1" applyFill="1" applyBorder="1" applyAlignment="1">
      <alignment vertical="center"/>
    </xf>
    <xf numFmtId="4" fontId="20" fillId="7" borderId="54" xfId="0" applyNumberFormat="1" applyFont="1" applyFill="1" applyBorder="1" applyAlignment="1">
      <alignment vertical="center"/>
    </xf>
    <xf numFmtId="4" fontId="20" fillId="7" borderId="131" xfId="0" applyNumberFormat="1" applyFont="1" applyFill="1" applyBorder="1" applyAlignment="1">
      <alignment vertical="center"/>
    </xf>
    <xf numFmtId="4" fontId="20" fillId="7" borderId="55" xfId="0" applyNumberFormat="1" applyFont="1" applyFill="1" applyBorder="1" applyAlignment="1">
      <alignment vertical="center"/>
    </xf>
    <xf numFmtId="0" fontId="10" fillId="0" borderId="32" xfId="0" applyFont="1" applyFill="1" applyBorder="1" applyAlignment="1">
      <alignment horizontal="center" vertical="center" textRotation="90" wrapText="1"/>
    </xf>
    <xf numFmtId="0" fontId="10" fillId="0" borderId="32" xfId="0" applyFont="1" applyFill="1" applyBorder="1" applyAlignment="1">
      <alignment horizontal="center" vertical="center" textRotation="90"/>
    </xf>
    <xf numFmtId="0" fontId="6" fillId="9" borderId="58" xfId="0" applyFont="1" applyFill="1" applyBorder="1" applyAlignment="1">
      <alignment horizontal="left" vertical="center"/>
    </xf>
    <xf numFmtId="0" fontId="6" fillId="9" borderId="39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0" borderId="148" xfId="0" applyFont="1" applyFill="1" applyBorder="1" applyAlignment="1">
      <alignment horizontal="center" vertical="center" wrapText="1"/>
    </xf>
    <xf numFmtId="0" fontId="7" fillId="0" borderId="153" xfId="0" applyFont="1" applyFill="1" applyBorder="1" applyAlignment="1">
      <alignment horizontal="center" vertical="center" wrapText="1"/>
    </xf>
    <xf numFmtId="0" fontId="7" fillId="0" borderId="156" xfId="0" applyFont="1" applyFill="1" applyBorder="1" applyAlignment="1">
      <alignment horizontal="center" vertical="center" wrapText="1"/>
    </xf>
    <xf numFmtId="0" fontId="10" fillId="8" borderId="32" xfId="0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0" fontId="6" fillId="7" borderId="167" xfId="0" applyFont="1" applyFill="1" applyBorder="1" applyAlignment="1">
      <alignment horizontal="left" vertical="center"/>
    </xf>
    <xf numFmtId="0" fontId="6" fillId="7" borderId="147" xfId="0" applyFont="1" applyFill="1" applyBorder="1" applyAlignment="1">
      <alignment horizontal="left" vertical="center"/>
    </xf>
    <xf numFmtId="0" fontId="6" fillId="7" borderId="145" xfId="0" applyFont="1" applyFill="1" applyBorder="1" applyAlignment="1">
      <alignment horizontal="left" vertical="center"/>
    </xf>
    <xf numFmtId="0" fontId="6" fillId="7" borderId="125" xfId="0" applyFont="1" applyFill="1" applyBorder="1" applyAlignment="1">
      <alignment horizontal="left" vertical="center"/>
    </xf>
    <xf numFmtId="0" fontId="6" fillId="7" borderId="99" xfId="0" applyFont="1" applyFill="1" applyBorder="1" applyAlignment="1">
      <alignment horizontal="left" vertical="center"/>
    </xf>
    <xf numFmtId="0" fontId="6" fillId="7" borderId="39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center" vertical="center" textRotation="90" wrapText="1"/>
    </xf>
    <xf numFmtId="0" fontId="10" fillId="0" borderId="30" xfId="0" applyFont="1" applyFill="1" applyBorder="1" applyAlignment="1">
      <alignment horizontal="center" vertical="center" textRotation="90" wrapText="1"/>
    </xf>
    <xf numFmtId="0" fontId="10" fillId="0" borderId="172" xfId="0" applyFont="1" applyFill="1" applyBorder="1" applyAlignment="1">
      <alignment horizontal="center" vertical="center" textRotation="90" wrapText="1"/>
    </xf>
    <xf numFmtId="0" fontId="6" fillId="9" borderId="29" xfId="0" applyFont="1" applyFill="1" applyBorder="1" applyAlignment="1">
      <alignment horizontal="left" vertical="center"/>
    </xf>
    <xf numFmtId="0" fontId="6" fillId="9" borderId="186" xfId="0" applyFont="1" applyFill="1" applyBorder="1" applyAlignment="1">
      <alignment horizontal="left" vertical="center"/>
    </xf>
    <xf numFmtId="0" fontId="6" fillId="7" borderId="170" xfId="0" applyFont="1" applyFill="1" applyBorder="1" applyAlignment="1">
      <alignment horizontal="left" vertical="center"/>
    </xf>
    <xf numFmtId="0" fontId="6" fillId="7" borderId="38" xfId="0" applyFont="1" applyFill="1" applyBorder="1" applyAlignment="1">
      <alignment horizontal="left" vertical="center"/>
    </xf>
    <xf numFmtId="0" fontId="6" fillId="7" borderId="20" xfId="0" applyFont="1" applyFill="1" applyBorder="1" applyAlignment="1">
      <alignment horizontal="left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 textRotation="90"/>
    </xf>
    <xf numFmtId="0" fontId="5" fillId="3" borderId="38" xfId="0" applyFont="1" applyFill="1" applyBorder="1" applyAlignment="1">
      <alignment horizontal="left" vertical="center" wrapText="1"/>
    </xf>
    <xf numFmtId="0" fontId="5" fillId="3" borderId="38" xfId="0" applyFont="1" applyFill="1" applyBorder="1" applyAlignment="1">
      <alignment horizontal="left" vertical="center"/>
    </xf>
    <xf numFmtId="0" fontId="5" fillId="3" borderId="76" xfId="0" applyFont="1" applyFill="1" applyBorder="1" applyAlignment="1">
      <alignment horizontal="left" vertical="center" wrapText="1"/>
    </xf>
    <xf numFmtId="0" fontId="5" fillId="3" borderId="75" xfId="0" applyFont="1" applyFill="1" applyBorder="1" applyAlignment="1">
      <alignment horizontal="left" vertical="center" wrapText="1"/>
    </xf>
    <xf numFmtId="0" fontId="5" fillId="3" borderId="58" xfId="0" applyFont="1" applyFill="1" applyBorder="1" applyAlignment="1">
      <alignment vertical="center" wrapText="1"/>
    </xf>
    <xf numFmtId="0" fontId="9" fillId="3" borderId="39" xfId="0" applyFont="1" applyFill="1" applyBorder="1" applyAlignment="1">
      <alignment vertical="center" wrapText="1"/>
    </xf>
    <xf numFmtId="0" fontId="5" fillId="3" borderId="354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354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354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35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6" fillId="7" borderId="144" xfId="0" applyFont="1" applyFill="1" applyBorder="1" applyAlignment="1">
      <alignment horizontal="center" vertical="center"/>
    </xf>
    <xf numFmtId="0" fontId="6" fillId="7" borderId="147" xfId="0" applyFont="1" applyFill="1" applyBorder="1" applyAlignment="1">
      <alignment horizontal="center" vertical="center"/>
    </xf>
    <xf numFmtId="0" fontId="7" fillId="3" borderId="167" xfId="0" applyFont="1" applyFill="1" applyBorder="1" applyAlignment="1">
      <alignment horizontal="center" vertical="center" wrapText="1"/>
    </xf>
    <xf numFmtId="0" fontId="7" fillId="3" borderId="147" xfId="0" applyFont="1" applyFill="1" applyBorder="1" applyAlignment="1">
      <alignment horizontal="center" vertical="center" wrapText="1"/>
    </xf>
    <xf numFmtId="0" fontId="7" fillId="3" borderId="177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textRotation="90"/>
    </xf>
    <xf numFmtId="0" fontId="9" fillId="0" borderId="30" xfId="0" applyFont="1" applyBorder="1" applyAlignment="1">
      <alignment horizontal="center" vertical="center" textRotation="90"/>
    </xf>
    <xf numFmtId="0" fontId="9" fillId="0" borderId="172" xfId="0" applyFont="1" applyBorder="1" applyAlignment="1">
      <alignment horizontal="center" vertical="center" textRotation="90"/>
    </xf>
    <xf numFmtId="49" fontId="6" fillId="9" borderId="29" xfId="0" applyNumberFormat="1" applyFont="1" applyFill="1" applyBorder="1" applyAlignment="1">
      <alignment horizontal="center" vertical="center"/>
    </xf>
    <xf numFmtId="49" fontId="6" fillId="9" borderId="150" xfId="0" applyNumberFormat="1" applyFont="1" applyFill="1" applyBorder="1" applyAlignment="1">
      <alignment horizontal="center" vertical="center"/>
    </xf>
    <xf numFmtId="49" fontId="6" fillId="9" borderId="186" xfId="0" applyNumberFormat="1" applyFont="1" applyFill="1" applyBorder="1" applyAlignment="1">
      <alignment horizontal="center" vertical="center"/>
    </xf>
    <xf numFmtId="0" fontId="6" fillId="3" borderId="172" xfId="0" applyFont="1" applyFill="1" applyBorder="1" applyAlignment="1">
      <alignment horizontal="center" vertical="center" textRotation="90"/>
    </xf>
    <xf numFmtId="0" fontId="7" fillId="3" borderId="167" xfId="0" applyFont="1" applyFill="1" applyBorder="1" applyAlignment="1">
      <alignment horizontal="center" vertical="center"/>
    </xf>
    <xf numFmtId="0" fontId="7" fillId="3" borderId="147" xfId="0" applyFont="1" applyFill="1" applyBorder="1" applyAlignment="1">
      <alignment horizontal="center" vertical="center"/>
    </xf>
    <xf numFmtId="0" fontId="7" fillId="3" borderId="177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 textRotation="90"/>
    </xf>
    <xf numFmtId="49" fontId="10" fillId="7" borderId="61" xfId="0" applyNumberFormat="1" applyFont="1" applyFill="1" applyBorder="1" applyAlignment="1">
      <alignment horizontal="center" vertical="center"/>
    </xf>
    <xf numFmtId="49" fontId="10" fillId="7" borderId="189" xfId="0" applyNumberFormat="1" applyFont="1" applyFill="1" applyBorder="1" applyAlignment="1">
      <alignment horizontal="center" vertical="center"/>
    </xf>
    <xf numFmtId="49" fontId="10" fillId="7" borderId="60" xfId="0" applyNumberFormat="1" applyFont="1" applyFill="1" applyBorder="1" applyAlignment="1">
      <alignment horizontal="center" vertical="center"/>
    </xf>
    <xf numFmtId="49" fontId="10" fillId="8" borderId="2" xfId="0" applyNumberFormat="1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8" borderId="125" xfId="0" applyFont="1" applyFill="1" applyBorder="1" applyAlignment="1">
      <alignment horizontal="center" vertical="center"/>
    </xf>
    <xf numFmtId="0" fontId="9" fillId="8" borderId="99" xfId="0" applyFont="1" applyFill="1" applyBorder="1" applyAlignment="1">
      <alignment horizontal="center" vertical="center"/>
    </xf>
    <xf numFmtId="0" fontId="9" fillId="8" borderId="39" xfId="0" applyFont="1" applyFill="1" applyBorder="1" applyAlignment="1">
      <alignment horizontal="center" vertical="center"/>
    </xf>
    <xf numFmtId="0" fontId="9" fillId="8" borderId="25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49" fontId="10" fillId="0" borderId="30" xfId="0" applyNumberFormat="1" applyFont="1" applyFill="1" applyBorder="1" applyAlignment="1">
      <alignment horizontal="center" vertical="center" wrapText="1"/>
    </xf>
    <xf numFmtId="49" fontId="10" fillId="0" borderId="30" xfId="0" applyNumberFormat="1" applyFont="1" applyFill="1" applyBorder="1" applyAlignment="1">
      <alignment horizontal="center" vertical="center"/>
    </xf>
    <xf numFmtId="49" fontId="10" fillId="9" borderId="0" xfId="0" applyNumberFormat="1" applyFont="1" applyFill="1" applyBorder="1" applyAlignment="1">
      <alignment horizontal="left" vertical="center"/>
    </xf>
    <xf numFmtId="0" fontId="10" fillId="9" borderId="159" xfId="0" applyFont="1" applyFill="1" applyBorder="1" applyAlignment="1">
      <alignment horizontal="left" vertical="center"/>
    </xf>
    <xf numFmtId="0" fontId="10" fillId="8" borderId="187" xfId="0" applyFont="1" applyFill="1" applyBorder="1" applyAlignment="1" applyProtection="1">
      <alignment horizontal="center" vertical="center" wrapText="1"/>
    </xf>
    <xf numFmtId="0" fontId="10" fillId="8" borderId="154" xfId="0" applyFont="1" applyFill="1" applyBorder="1" applyAlignment="1" applyProtection="1">
      <alignment horizontal="center" vertical="center" wrapText="1"/>
    </xf>
    <xf numFmtId="0" fontId="10" fillId="8" borderId="158" xfId="0" applyFont="1" applyFill="1" applyBorder="1" applyAlignment="1" applyProtection="1">
      <alignment horizontal="center" vertical="center" wrapText="1"/>
    </xf>
    <xf numFmtId="0" fontId="9" fillId="0" borderId="30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49" fontId="10" fillId="9" borderId="58" xfId="0" applyNumberFormat="1" applyFont="1" applyFill="1" applyBorder="1" applyAlignment="1">
      <alignment horizontal="left" vertical="center"/>
    </xf>
    <xf numFmtId="0" fontId="10" fillId="9" borderId="160" xfId="0" applyFont="1" applyFill="1" applyBorder="1" applyAlignment="1">
      <alignment horizontal="left" vertical="center"/>
    </xf>
    <xf numFmtId="49" fontId="10" fillId="0" borderId="31" xfId="0" applyNumberFormat="1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8" borderId="148" xfId="0" applyFont="1" applyFill="1" applyBorder="1" applyAlignment="1" applyProtection="1">
      <alignment horizontal="center" vertical="center"/>
    </xf>
    <xf numFmtId="0" fontId="10" fillId="8" borderId="153" xfId="0" applyFont="1" applyFill="1" applyBorder="1" applyAlignment="1" applyProtection="1">
      <alignment horizontal="center" vertical="center"/>
    </xf>
    <xf numFmtId="0" fontId="9" fillId="8" borderId="156" xfId="0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 vertical="center" wrapText="1"/>
    </xf>
    <xf numFmtId="49" fontId="10" fillId="0" borderId="172" xfId="0" applyNumberFormat="1" applyFont="1" applyFill="1" applyBorder="1" applyAlignment="1">
      <alignment horizontal="center" vertical="center" wrapText="1"/>
    </xf>
    <xf numFmtId="49" fontId="10" fillId="9" borderId="150" xfId="0" applyNumberFormat="1" applyFont="1" applyFill="1" applyBorder="1" applyAlignment="1">
      <alignment horizontal="left" vertical="center"/>
    </xf>
    <xf numFmtId="0" fontId="10" fillId="9" borderId="188" xfId="0" applyFont="1" applyFill="1" applyBorder="1" applyAlignment="1">
      <alignment horizontal="left" vertical="center"/>
    </xf>
    <xf numFmtId="0" fontId="7" fillId="0" borderId="136" xfId="0" applyFont="1" applyFill="1" applyBorder="1" applyAlignment="1">
      <alignment horizontal="center" vertical="center" wrapText="1"/>
    </xf>
    <xf numFmtId="49" fontId="10" fillId="9" borderId="10" xfId="0" applyNumberFormat="1" applyFont="1" applyFill="1" applyBorder="1" applyAlignment="1">
      <alignment horizontal="left" vertical="center" wrapText="1"/>
    </xf>
    <xf numFmtId="0" fontId="10" fillId="9" borderId="169" xfId="0" applyFont="1" applyFill="1" applyBorder="1" applyAlignment="1">
      <alignment horizontal="left" vertical="center" wrapText="1"/>
    </xf>
    <xf numFmtId="49" fontId="10" fillId="0" borderId="33" xfId="0" applyNumberFormat="1" applyFont="1" applyFill="1" applyBorder="1" applyAlignment="1">
      <alignment horizontal="center" vertical="center"/>
    </xf>
    <xf numFmtId="0" fontId="6" fillId="0" borderId="187" xfId="0" applyFont="1" applyFill="1" applyBorder="1" applyAlignment="1">
      <alignment horizontal="center" vertical="center"/>
    </xf>
    <xf numFmtId="0" fontId="6" fillId="0" borderId="154" xfId="0" applyFont="1" applyFill="1" applyBorder="1" applyAlignment="1">
      <alignment horizontal="center" vertical="center"/>
    </xf>
    <xf numFmtId="0" fontId="6" fillId="0" borderId="15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167" xfId="0" applyFont="1" applyFill="1" applyBorder="1" applyAlignment="1">
      <alignment horizontal="center" vertical="center"/>
    </xf>
    <xf numFmtId="0" fontId="6" fillId="0" borderId="147" xfId="0" applyFont="1" applyFill="1" applyBorder="1" applyAlignment="1">
      <alignment horizontal="center" vertical="center"/>
    </xf>
    <xf numFmtId="0" fontId="6" fillId="0" borderId="177" xfId="0" applyFont="1" applyFill="1" applyBorder="1" applyAlignment="1">
      <alignment horizontal="center" vertical="center"/>
    </xf>
    <xf numFmtId="0" fontId="25" fillId="0" borderId="187" xfId="0" applyFont="1" applyFill="1" applyBorder="1" applyAlignment="1">
      <alignment horizontal="center" vertical="center"/>
    </xf>
    <xf numFmtId="0" fontId="25" fillId="0" borderId="154" xfId="0" applyFont="1" applyFill="1" applyBorder="1" applyAlignment="1">
      <alignment horizontal="center" vertical="center"/>
    </xf>
    <xf numFmtId="0" fontId="25" fillId="0" borderId="158" xfId="0" applyFont="1" applyFill="1" applyBorder="1" applyAlignment="1">
      <alignment horizontal="center" vertical="center"/>
    </xf>
    <xf numFmtId="0" fontId="11" fillId="0" borderId="10" xfId="0" applyFont="1" applyFill="1" applyBorder="1" applyAlignment="1" applyProtection="1">
      <alignment horizontal="right" wrapText="1"/>
      <protection locked="0"/>
    </xf>
    <xf numFmtId="0" fontId="11" fillId="0" borderId="10" xfId="0" applyFont="1" applyFill="1" applyBorder="1" applyAlignment="1">
      <alignment wrapText="1"/>
    </xf>
    <xf numFmtId="164" fontId="16" fillId="0" borderId="10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164" fontId="7" fillId="8" borderId="58" xfId="0" applyNumberFormat="1" applyFont="1" applyFill="1" applyBorder="1" applyAlignment="1">
      <alignment horizontal="center" vertical="center" wrapText="1"/>
    </xf>
    <xf numFmtId="0" fontId="7" fillId="8" borderId="99" xfId="0" applyFont="1" applyFill="1" applyBorder="1" applyAlignment="1">
      <alignment vertical="center" wrapText="1"/>
    </xf>
    <xf numFmtId="0" fontId="7" fillId="8" borderId="39" xfId="0" applyFont="1" applyFill="1" applyBorder="1" applyAlignment="1">
      <alignment vertical="center" wrapText="1"/>
    </xf>
    <xf numFmtId="166" fontId="11" fillId="0" borderId="66" xfId="0" applyNumberFormat="1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77" xfId="0" applyFont="1" applyBorder="1" applyAlignment="1">
      <alignment vertical="center"/>
    </xf>
    <xf numFmtId="164" fontId="7" fillId="8" borderId="2" xfId="0" applyNumberFormat="1" applyFont="1" applyFill="1" applyBorder="1" applyAlignment="1">
      <alignment horizontal="center" vertical="center"/>
    </xf>
    <xf numFmtId="0" fontId="11" fillId="8" borderId="58" xfId="0" applyFont="1" applyFill="1" applyBorder="1" applyAlignment="1">
      <alignment vertical="center"/>
    </xf>
    <xf numFmtId="0" fontId="11" fillId="8" borderId="2" xfId="0" applyFont="1" applyFill="1" applyBorder="1" applyAlignment="1">
      <alignment vertical="center"/>
    </xf>
    <xf numFmtId="0" fontId="7" fillId="8" borderId="65" xfId="0" applyFont="1" applyFill="1" applyBorder="1" applyAlignment="1">
      <alignment horizontal="center" vertical="center" wrapText="1"/>
    </xf>
    <xf numFmtId="0" fontId="11" fillId="8" borderId="68" xfId="0" applyFont="1" applyFill="1" applyBorder="1" applyAlignment="1">
      <alignment horizontal="center" vertical="center"/>
    </xf>
    <xf numFmtId="0" fontId="11" fillId="8" borderId="76" xfId="0" applyFont="1" applyFill="1" applyBorder="1" applyAlignment="1">
      <alignment horizontal="center" vertical="center"/>
    </xf>
    <xf numFmtId="0" fontId="11" fillId="8" borderId="75" xfId="0" applyFont="1" applyFill="1" applyBorder="1" applyAlignment="1">
      <alignment horizontal="center" vertical="center"/>
    </xf>
    <xf numFmtId="0" fontId="7" fillId="8" borderId="58" xfId="0" applyFont="1" applyFill="1" applyBorder="1" applyAlignment="1">
      <alignment horizontal="center" vertical="center" wrapText="1"/>
    </xf>
    <xf numFmtId="0" fontId="7" fillId="8" borderId="99" xfId="0" applyFont="1" applyFill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textRotation="90"/>
    </xf>
    <xf numFmtId="0" fontId="17" fillId="0" borderId="17" xfId="0" applyFont="1" applyBorder="1" applyAlignment="1">
      <alignment horizontal="center" vertical="center" textRotation="90"/>
    </xf>
    <xf numFmtId="0" fontId="17" fillId="0" borderId="9" xfId="0" applyFont="1" applyBorder="1" applyAlignment="1">
      <alignment horizontal="center" vertical="center" textRotation="90"/>
    </xf>
    <xf numFmtId="164" fontId="5" fillId="0" borderId="190" xfId="0" applyNumberFormat="1" applyFont="1" applyBorder="1" applyAlignment="1">
      <alignment vertical="center"/>
    </xf>
    <xf numFmtId="0" fontId="5" fillId="0" borderId="191" xfId="0" applyFont="1" applyBorder="1" applyAlignment="1">
      <alignment vertical="center"/>
    </xf>
    <xf numFmtId="0" fontId="5" fillId="0" borderId="192" xfId="0" applyFont="1" applyBorder="1" applyAlignment="1">
      <alignment vertical="center"/>
    </xf>
    <xf numFmtId="0" fontId="5" fillId="0" borderId="193" xfId="0" applyFont="1" applyBorder="1" applyAlignment="1">
      <alignment vertical="center"/>
    </xf>
    <xf numFmtId="0" fontId="5" fillId="0" borderId="201" xfId="0" applyFont="1" applyBorder="1" applyAlignment="1">
      <alignment vertical="center"/>
    </xf>
    <xf numFmtId="0" fontId="5" fillId="0" borderId="202" xfId="0" applyFont="1" applyBorder="1" applyAlignment="1">
      <alignment vertical="center"/>
    </xf>
    <xf numFmtId="164" fontId="5" fillId="0" borderId="65" xfId="0" applyNumberFormat="1" applyFont="1" applyBorder="1" applyAlignment="1">
      <alignment vertical="center"/>
    </xf>
    <xf numFmtId="164" fontId="5" fillId="0" borderId="211" xfId="0" applyNumberFormat="1" applyFont="1" applyBorder="1" applyAlignment="1">
      <alignment vertical="center"/>
    </xf>
    <xf numFmtId="164" fontId="5" fillId="0" borderId="49" xfId="0" applyNumberFormat="1" applyFont="1" applyBorder="1" applyAlignment="1">
      <alignment vertical="center"/>
    </xf>
    <xf numFmtId="164" fontId="5" fillId="0" borderId="214" xfId="0" applyNumberFormat="1" applyFont="1" applyBorder="1" applyAlignment="1">
      <alignment vertical="center"/>
    </xf>
    <xf numFmtId="164" fontId="5" fillId="0" borderId="76" xfId="0" applyNumberFormat="1" applyFont="1" applyBorder="1" applyAlignment="1">
      <alignment vertical="center"/>
    </xf>
    <xf numFmtId="164" fontId="5" fillId="0" borderId="217" xfId="0" applyNumberFormat="1" applyFont="1" applyBorder="1" applyAlignment="1">
      <alignment vertical="center"/>
    </xf>
    <xf numFmtId="0" fontId="9" fillId="0" borderId="69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9" fillId="0" borderId="72" xfId="0" applyFont="1" applyBorder="1" applyAlignment="1">
      <alignment vertical="center"/>
    </xf>
    <xf numFmtId="0" fontId="9" fillId="0" borderId="76" xfId="0" applyFont="1" applyBorder="1" applyAlignment="1">
      <alignment vertical="center"/>
    </xf>
    <xf numFmtId="0" fontId="9" fillId="0" borderId="78" xfId="0" applyFont="1" applyBorder="1" applyAlignment="1">
      <alignment vertical="center"/>
    </xf>
    <xf numFmtId="164" fontId="5" fillId="0" borderId="66" xfId="0" applyNumberFormat="1" applyFont="1" applyBorder="1" applyAlignment="1">
      <alignment vertical="center"/>
    </xf>
    <xf numFmtId="164" fontId="8" fillId="0" borderId="196" xfId="0" applyNumberFormat="1" applyFont="1" applyBorder="1" applyAlignment="1">
      <alignment vertical="center"/>
    </xf>
    <xf numFmtId="0" fontId="8" fillId="0" borderId="197" xfId="0" applyFont="1" applyBorder="1" applyAlignment="1">
      <alignment vertical="center"/>
    </xf>
    <xf numFmtId="0" fontId="8" fillId="0" borderId="198" xfId="0" applyFont="1" applyBorder="1" applyAlignment="1">
      <alignment vertical="center"/>
    </xf>
    <xf numFmtId="0" fontId="17" fillId="0" borderId="49" xfId="0" applyFont="1" applyBorder="1" applyAlignment="1">
      <alignment horizontal="center" vertical="center" textRotation="90"/>
    </xf>
    <xf numFmtId="165" fontId="11" fillId="0" borderId="65" xfId="0" applyNumberFormat="1" applyFont="1" applyBorder="1" applyAlignment="1">
      <alignment vertical="center"/>
    </xf>
    <xf numFmtId="0" fontId="9" fillId="0" borderId="343" xfId="0" applyFont="1" applyBorder="1" applyAlignment="1">
      <alignment vertical="center"/>
    </xf>
    <xf numFmtId="0" fontId="9" fillId="0" borderId="295" xfId="0" applyFont="1" applyBorder="1" applyAlignment="1">
      <alignment vertical="center"/>
    </xf>
    <xf numFmtId="0" fontId="9" fillId="0" borderId="344" xfId="0" applyFont="1" applyBorder="1" applyAlignment="1">
      <alignment vertical="center"/>
    </xf>
    <xf numFmtId="0" fontId="9" fillId="0" borderId="7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164" fontId="5" fillId="0" borderId="77" xfId="0" applyNumberFormat="1" applyFont="1" applyBorder="1" applyAlignment="1">
      <alignment vertical="center"/>
    </xf>
    <xf numFmtId="164" fontId="5" fillId="0" borderId="196" xfId="0" applyNumberFormat="1" applyFont="1" applyBorder="1" applyAlignment="1">
      <alignment vertical="center"/>
    </xf>
    <xf numFmtId="164" fontId="5" fillId="0" borderId="197" xfId="0" applyNumberFormat="1" applyFont="1" applyBorder="1" applyAlignment="1">
      <alignment vertical="center"/>
    </xf>
    <xf numFmtId="164" fontId="5" fillId="0" borderId="198" xfId="0" applyNumberFormat="1" applyFont="1" applyBorder="1" applyAlignment="1">
      <alignment vertical="center"/>
    </xf>
    <xf numFmtId="164" fontId="7" fillId="8" borderId="65" xfId="0" applyNumberFormat="1" applyFont="1" applyFill="1" applyBorder="1" applyAlignment="1">
      <alignment horizontal="center" vertical="center"/>
    </xf>
    <xf numFmtId="164" fontId="7" fillId="8" borderId="68" xfId="0" applyNumberFormat="1" applyFont="1" applyFill="1" applyBorder="1" applyAlignment="1">
      <alignment horizontal="center" vertical="center"/>
    </xf>
    <xf numFmtId="164" fontId="7" fillId="8" borderId="76" xfId="0" applyNumberFormat="1" applyFont="1" applyFill="1" applyBorder="1" applyAlignment="1">
      <alignment horizontal="center" vertical="center"/>
    </xf>
    <xf numFmtId="164" fontId="7" fillId="8" borderId="75" xfId="0" applyNumberFormat="1" applyFont="1" applyFill="1" applyBorder="1" applyAlignment="1">
      <alignment horizontal="center" vertical="center"/>
    </xf>
    <xf numFmtId="164" fontId="7" fillId="8" borderId="99" xfId="0" applyNumberFormat="1" applyFont="1" applyFill="1" applyBorder="1" applyAlignment="1">
      <alignment horizontal="center" vertical="center" wrapText="1"/>
    </xf>
    <xf numFmtId="164" fontId="7" fillId="8" borderId="39" xfId="0" applyNumberFormat="1" applyFont="1" applyFill="1" applyBorder="1" applyAlignment="1">
      <alignment horizontal="center" vertical="center" wrapText="1"/>
    </xf>
    <xf numFmtId="164" fontId="7" fillId="7" borderId="199" xfId="0" applyNumberFormat="1" applyFont="1" applyFill="1" applyBorder="1" applyAlignment="1">
      <alignment vertical="center"/>
    </xf>
    <xf numFmtId="0" fontId="7" fillId="7" borderId="200" xfId="0" applyFont="1" applyFill="1" applyBorder="1" applyAlignment="1">
      <alignment vertical="center"/>
    </xf>
    <xf numFmtId="0" fontId="9" fillId="0" borderId="17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166" fontId="7" fillId="7" borderId="58" xfId="0" applyNumberFormat="1" applyFont="1" applyFill="1" applyBorder="1" applyAlignment="1">
      <alignment vertical="center"/>
    </xf>
    <xf numFmtId="0" fontId="11" fillId="7" borderId="39" xfId="0" applyFont="1" applyFill="1" applyBorder="1" applyAlignment="1">
      <alignment vertical="center"/>
    </xf>
    <xf numFmtId="164" fontId="16" fillId="7" borderId="58" xfId="0" applyNumberFormat="1" applyFont="1" applyFill="1" applyBorder="1" applyAlignment="1">
      <alignment vertical="center"/>
    </xf>
    <xf numFmtId="164" fontId="16" fillId="7" borderId="39" xfId="0" applyNumberFormat="1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right" vertical="center" wrapText="1"/>
      <protection locked="0"/>
    </xf>
    <xf numFmtId="0" fontId="9" fillId="0" borderId="10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horizontal="center" vertical="center" textRotation="90"/>
    </xf>
    <xf numFmtId="0" fontId="9" fillId="0" borderId="17" xfId="0" applyFont="1" applyFill="1" applyBorder="1" applyAlignment="1">
      <alignment horizontal="center" vertical="center" textRotation="90"/>
    </xf>
    <xf numFmtId="0" fontId="9" fillId="0" borderId="9" xfId="0" applyFont="1" applyFill="1" applyBorder="1" applyAlignment="1">
      <alignment horizontal="center" vertical="center" textRotation="90"/>
    </xf>
    <xf numFmtId="164" fontId="16" fillId="7" borderId="58" xfId="0" applyNumberFormat="1" applyFont="1" applyFill="1" applyBorder="1" applyAlignment="1">
      <alignment horizontal="left" vertical="center"/>
    </xf>
    <xf numFmtId="164" fontId="16" fillId="7" borderId="99" xfId="0" applyNumberFormat="1" applyFont="1" applyFill="1" applyBorder="1" applyAlignment="1">
      <alignment horizontal="left" vertical="center"/>
    </xf>
    <xf numFmtId="164" fontId="16" fillId="0" borderId="65" xfId="0" applyNumberFormat="1" applyFont="1" applyFill="1" applyBorder="1" applyAlignment="1">
      <alignment horizontal="center" vertical="center"/>
    </xf>
    <xf numFmtId="164" fontId="16" fillId="0" borderId="68" xfId="0" applyNumberFormat="1" applyFont="1" applyFill="1" applyBorder="1" applyAlignment="1">
      <alignment horizontal="center" vertical="center"/>
    </xf>
    <xf numFmtId="164" fontId="16" fillId="0" borderId="76" xfId="0" applyNumberFormat="1" applyFont="1" applyFill="1" applyBorder="1" applyAlignment="1">
      <alignment horizontal="center" vertical="center"/>
    </xf>
    <xf numFmtId="164" fontId="16" fillId="0" borderId="75" xfId="0" applyNumberFormat="1" applyFont="1" applyFill="1" applyBorder="1" applyAlignment="1">
      <alignment horizontal="center" vertical="center"/>
    </xf>
    <xf numFmtId="164" fontId="16" fillId="0" borderId="39" xfId="0" applyNumberFormat="1" applyFont="1" applyFill="1" applyBorder="1" applyAlignment="1">
      <alignment horizontal="center" vertical="center"/>
    </xf>
    <xf numFmtId="164" fontId="16" fillId="0" borderId="2" xfId="0" applyNumberFormat="1" applyFont="1" applyFill="1" applyBorder="1" applyAlignment="1">
      <alignment horizontal="center" vertical="center"/>
    </xf>
    <xf numFmtId="164" fontId="5" fillId="0" borderId="191" xfId="0" applyNumberFormat="1" applyFont="1" applyBorder="1" applyAlignment="1">
      <alignment vertical="center"/>
    </xf>
    <xf numFmtId="164" fontId="5" fillId="0" borderId="192" xfId="0" applyNumberFormat="1" applyFont="1" applyBorder="1" applyAlignment="1">
      <alignment vertical="center"/>
    </xf>
    <xf numFmtId="164" fontId="5" fillId="0" borderId="193" xfId="0" applyNumberFormat="1" applyFont="1" applyBorder="1" applyAlignment="1">
      <alignment vertical="center"/>
    </xf>
    <xf numFmtId="164" fontId="5" fillId="0" borderId="194" xfId="0" applyNumberFormat="1" applyFont="1" applyBorder="1" applyAlignment="1">
      <alignment vertical="center"/>
    </xf>
    <xf numFmtId="164" fontId="5" fillId="0" borderId="195" xfId="0" applyNumberFormat="1" applyFont="1" applyBorder="1" applyAlignment="1">
      <alignment vertical="center"/>
    </xf>
    <xf numFmtId="164" fontId="9" fillId="0" borderId="196" xfId="0" applyNumberFormat="1" applyFont="1" applyBorder="1" applyAlignment="1">
      <alignment vertical="center"/>
    </xf>
    <xf numFmtId="164" fontId="9" fillId="0" borderId="197" xfId="0" applyNumberFormat="1" applyFont="1" applyBorder="1" applyAlignment="1">
      <alignment vertical="center"/>
    </xf>
    <xf numFmtId="164" fontId="9" fillId="0" borderId="198" xfId="0" applyNumberFormat="1" applyFont="1" applyBorder="1" applyAlignment="1">
      <alignment vertical="center"/>
    </xf>
    <xf numFmtId="164" fontId="16" fillId="4" borderId="58" xfId="0" applyNumberFormat="1" applyFont="1" applyFill="1" applyBorder="1" applyAlignment="1">
      <alignment horizontal="left" vertical="center"/>
    </xf>
    <xf numFmtId="164" fontId="16" fillId="4" borderId="99" xfId="0" applyNumberFormat="1" applyFont="1" applyFill="1" applyBorder="1" applyAlignment="1">
      <alignment horizontal="left" vertical="center"/>
    </xf>
    <xf numFmtId="164" fontId="7" fillId="8" borderId="99" xfId="0" applyNumberFormat="1" applyFont="1" applyFill="1" applyBorder="1" applyAlignment="1">
      <alignment horizontal="center" vertical="center"/>
    </xf>
    <xf numFmtId="164" fontId="7" fillId="8" borderId="39" xfId="0" applyNumberFormat="1" applyFont="1" applyFill="1" applyBorder="1" applyAlignment="1">
      <alignment horizontal="center" vertical="center"/>
    </xf>
    <xf numFmtId="164" fontId="6" fillId="0" borderId="99" xfId="0" applyNumberFormat="1" applyFont="1" applyBorder="1" applyAlignment="1">
      <alignment horizontal="center" vertical="center" wrapText="1"/>
    </xf>
    <xf numFmtId="164" fontId="6" fillId="0" borderId="39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textRotation="90"/>
    </xf>
    <xf numFmtId="0" fontId="5" fillId="0" borderId="17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164" fontId="6" fillId="8" borderId="2" xfId="0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vertical="center"/>
    </xf>
    <xf numFmtId="164" fontId="6" fillId="8" borderId="58" xfId="0" applyNumberFormat="1" applyFont="1" applyFill="1" applyBorder="1" applyAlignment="1">
      <alignment horizontal="center" vertical="center" wrapText="1"/>
    </xf>
    <xf numFmtId="164" fontId="6" fillId="8" borderId="99" xfId="0" applyNumberFormat="1" applyFont="1" applyFill="1" applyBorder="1" applyAlignment="1">
      <alignment horizontal="center" vertical="center" wrapText="1"/>
    </xf>
    <xf numFmtId="164" fontId="6" fillId="8" borderId="39" xfId="0" applyNumberFormat="1" applyFont="1" applyFill="1" applyBorder="1" applyAlignment="1">
      <alignment horizontal="center" vertical="center" wrapText="1"/>
    </xf>
    <xf numFmtId="0" fontId="6" fillId="8" borderId="58" xfId="0" applyFont="1" applyFill="1" applyBorder="1" applyAlignment="1">
      <alignment horizontal="center" vertical="center" wrapText="1"/>
    </xf>
    <xf numFmtId="0" fontId="6" fillId="8" borderId="99" xfId="0" applyFont="1" applyFill="1" applyBorder="1" applyAlignment="1">
      <alignment horizontal="center" vertical="center" wrapText="1"/>
    </xf>
    <xf numFmtId="0" fontId="6" fillId="8" borderId="39" xfId="0" applyFont="1" applyFill="1" applyBorder="1" applyAlignment="1">
      <alignment horizontal="center" vertical="center" wrapText="1"/>
    </xf>
    <xf numFmtId="164" fontId="16" fillId="3" borderId="10" xfId="0" applyNumberFormat="1" applyFont="1" applyFill="1" applyBorder="1" applyAlignment="1">
      <alignment horizontal="center" vertical="center" wrapText="1"/>
    </xf>
    <xf numFmtId="164" fontId="16" fillId="3" borderId="10" xfId="0" applyNumberFormat="1" applyFont="1" applyFill="1" applyBorder="1" applyAlignment="1">
      <alignment horizontal="center" wrapText="1"/>
    </xf>
    <xf numFmtId="164" fontId="6" fillId="8" borderId="76" xfId="0" applyNumberFormat="1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vertical="center" wrapText="1"/>
    </xf>
    <xf numFmtId="0" fontId="6" fillId="8" borderId="75" xfId="0" applyFont="1" applyFill="1" applyBorder="1" applyAlignment="1">
      <alignment vertical="center" wrapText="1"/>
    </xf>
    <xf numFmtId="164" fontId="6" fillId="8" borderId="65" xfId="0" applyNumberFormat="1" applyFont="1" applyFill="1" applyBorder="1" applyAlignment="1">
      <alignment horizontal="center" vertical="center"/>
    </xf>
    <xf numFmtId="164" fontId="6" fillId="8" borderId="68" xfId="0" applyNumberFormat="1" applyFont="1" applyFill="1" applyBorder="1" applyAlignment="1">
      <alignment horizontal="center" vertical="center"/>
    </xf>
    <xf numFmtId="164" fontId="6" fillId="8" borderId="76" xfId="0" applyNumberFormat="1" applyFont="1" applyFill="1" applyBorder="1" applyAlignment="1">
      <alignment horizontal="center" vertical="center"/>
    </xf>
    <xf numFmtId="164" fontId="6" fillId="8" borderId="75" xfId="0" applyNumberFormat="1" applyFont="1" applyFill="1" applyBorder="1" applyAlignment="1">
      <alignment horizontal="center" vertical="center"/>
    </xf>
    <xf numFmtId="164" fontId="9" fillId="0" borderId="190" xfId="0" applyNumberFormat="1" applyFont="1" applyBorder="1" applyAlignment="1">
      <alignment vertical="center"/>
    </xf>
    <xf numFmtId="164" fontId="9" fillId="0" borderId="191" xfId="0" applyNumberFormat="1" applyFont="1" applyBorder="1" applyAlignment="1">
      <alignment vertical="center"/>
    </xf>
    <xf numFmtId="164" fontId="9" fillId="0" borderId="192" xfId="0" applyNumberFormat="1" applyFont="1" applyBorder="1" applyAlignment="1">
      <alignment vertical="center"/>
    </xf>
    <xf numFmtId="164" fontId="9" fillId="0" borderId="193" xfId="0" applyNumberFormat="1" applyFont="1" applyBorder="1" applyAlignment="1">
      <alignment vertical="center"/>
    </xf>
    <xf numFmtId="164" fontId="9" fillId="0" borderId="194" xfId="0" applyNumberFormat="1" applyFont="1" applyBorder="1" applyAlignment="1">
      <alignment vertical="center"/>
    </xf>
    <xf numFmtId="164" fontId="9" fillId="0" borderId="195" xfId="0" applyNumberFormat="1" applyFont="1" applyBorder="1" applyAlignment="1">
      <alignment vertical="center"/>
    </xf>
    <xf numFmtId="0" fontId="9" fillId="0" borderId="24" xfId="0" applyFont="1" applyBorder="1" applyAlignment="1">
      <alignment horizontal="center" vertical="center" textRotation="90"/>
    </xf>
    <xf numFmtId="164" fontId="10" fillId="7" borderId="58" xfId="0" applyNumberFormat="1" applyFont="1" applyFill="1" applyBorder="1" applyAlignment="1">
      <alignment vertical="center"/>
    </xf>
    <xf numFmtId="0" fontId="10" fillId="7" borderId="39" xfId="0" applyFont="1" applyFill="1" applyBorder="1" applyAlignment="1">
      <alignment vertical="center"/>
    </xf>
    <xf numFmtId="164" fontId="7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right" wrapText="1"/>
    </xf>
    <xf numFmtId="0" fontId="5" fillId="8" borderId="70" xfId="0" applyFont="1" applyFill="1" applyBorder="1" applyAlignment="1">
      <alignment vertical="center"/>
    </xf>
    <xf numFmtId="0" fontId="5" fillId="8" borderId="76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/>
    </xf>
    <xf numFmtId="164" fontId="6" fillId="8" borderId="2" xfId="0" applyNumberFormat="1" applyFont="1" applyFill="1" applyBorder="1" applyAlignment="1">
      <alignment horizontal="center" vertical="center" wrapText="1"/>
    </xf>
    <xf numFmtId="164" fontId="6" fillId="8" borderId="39" xfId="0" applyNumberFormat="1" applyFont="1" applyFill="1" applyBorder="1" applyAlignment="1">
      <alignment horizontal="center" vertical="center"/>
    </xf>
    <xf numFmtId="164" fontId="9" fillId="0" borderId="203" xfId="0" applyNumberFormat="1" applyFont="1" applyBorder="1" applyAlignment="1">
      <alignment vertical="center"/>
    </xf>
    <xf numFmtId="164" fontId="9" fillId="0" borderId="24" xfId="0" applyNumberFormat="1" applyFont="1" applyBorder="1" applyAlignment="1">
      <alignment horizontal="center" vertical="center" textRotation="90" wrapText="1"/>
    </xf>
    <xf numFmtId="0" fontId="9" fillId="0" borderId="17" xfId="0" applyFont="1" applyBorder="1" applyAlignment="1">
      <alignment textRotation="90"/>
    </xf>
    <xf numFmtId="0" fontId="9" fillId="0" borderId="9" xfId="0" applyFont="1" applyBorder="1" applyAlignment="1">
      <alignment textRotation="90"/>
    </xf>
    <xf numFmtId="164" fontId="9" fillId="0" borderId="273" xfId="0" applyNumberFormat="1" applyFont="1" applyBorder="1" applyAlignment="1">
      <alignment vertical="center"/>
    </xf>
    <xf numFmtId="164" fontId="9" fillId="0" borderId="223" xfId="0" applyNumberFormat="1" applyFont="1" applyBorder="1" applyAlignment="1">
      <alignment vertical="center"/>
    </xf>
    <xf numFmtId="164" fontId="9" fillId="0" borderId="277" xfId="0" applyNumberFormat="1" applyFont="1" applyBorder="1" applyAlignment="1">
      <alignment vertical="center"/>
    </xf>
    <xf numFmtId="164" fontId="9" fillId="0" borderId="231" xfId="0" applyNumberFormat="1" applyFont="1" applyBorder="1" applyAlignment="1">
      <alignment vertical="center"/>
    </xf>
    <xf numFmtId="164" fontId="9" fillId="0" borderId="281" xfId="0" applyNumberFormat="1" applyFont="1" applyBorder="1" applyAlignment="1">
      <alignment vertical="center"/>
    </xf>
    <xf numFmtId="164" fontId="9" fillId="0" borderId="234" xfId="0" applyNumberFormat="1" applyFont="1" applyBorder="1" applyAlignment="1">
      <alignment vertical="center"/>
    </xf>
    <xf numFmtId="164" fontId="9" fillId="0" borderId="274" xfId="0" applyNumberFormat="1" applyFont="1" applyBorder="1" applyAlignment="1">
      <alignment vertical="center"/>
    </xf>
    <xf numFmtId="164" fontId="9" fillId="0" borderId="278" xfId="0" applyNumberFormat="1" applyFont="1" applyBorder="1" applyAlignment="1">
      <alignment vertical="center"/>
    </xf>
    <xf numFmtId="164" fontId="9" fillId="0" borderId="345" xfId="0" applyNumberFormat="1" applyFont="1" applyBorder="1" applyAlignment="1">
      <alignment vertical="center"/>
    </xf>
    <xf numFmtId="164" fontId="9" fillId="0" borderId="346" xfId="0" applyNumberFormat="1" applyFont="1" applyBorder="1" applyAlignment="1">
      <alignment vertical="center"/>
    </xf>
    <xf numFmtId="164" fontId="9" fillId="0" borderId="347" xfId="0" applyNumberFormat="1" applyFont="1" applyBorder="1" applyAlignment="1">
      <alignment vertical="center"/>
    </xf>
    <xf numFmtId="164" fontId="9" fillId="0" borderId="348" xfId="0" applyNumberFormat="1" applyFont="1" applyBorder="1" applyAlignment="1">
      <alignment vertical="center"/>
    </xf>
    <xf numFmtId="164" fontId="9" fillId="0" borderId="349" xfId="0" applyNumberFormat="1" applyFont="1" applyBorder="1" applyAlignment="1">
      <alignment vertical="center"/>
    </xf>
    <xf numFmtId="164" fontId="9" fillId="0" borderId="350" xfId="0" applyNumberFormat="1" applyFont="1" applyBorder="1" applyAlignment="1">
      <alignment vertical="center"/>
    </xf>
    <xf numFmtId="164" fontId="9" fillId="0" borderId="351" xfId="0" applyNumberFormat="1" applyFont="1" applyBorder="1" applyAlignment="1">
      <alignment vertical="center"/>
    </xf>
    <xf numFmtId="164" fontId="9" fillId="0" borderId="312" xfId="0" applyNumberFormat="1" applyFont="1" applyBorder="1" applyAlignment="1">
      <alignment vertical="center"/>
    </xf>
    <xf numFmtId="164" fontId="9" fillId="0" borderId="232" xfId="0" applyNumberFormat="1" applyFont="1" applyBorder="1" applyAlignment="1">
      <alignment vertical="center"/>
    </xf>
    <xf numFmtId="164" fontId="9" fillId="0" borderId="352" xfId="0" applyNumberFormat="1" applyFont="1" applyBorder="1" applyAlignment="1">
      <alignment vertical="center"/>
    </xf>
    <xf numFmtId="0" fontId="29" fillId="3" borderId="10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vertical="center"/>
    </xf>
    <xf numFmtId="0" fontId="9" fillId="8" borderId="99" xfId="0" applyFont="1" applyFill="1" applyBorder="1" applyAlignment="1">
      <alignment vertical="center"/>
    </xf>
    <xf numFmtId="0" fontId="6" fillId="8" borderId="204" xfId="0" applyFont="1" applyFill="1" applyBorder="1" applyAlignment="1">
      <alignment horizontal="center" vertical="center" wrapText="1"/>
    </xf>
    <xf numFmtId="0" fontId="9" fillId="8" borderId="39" xfId="0" applyFont="1" applyFill="1" applyBorder="1" applyAlignment="1">
      <alignment vertical="center"/>
    </xf>
    <xf numFmtId="0" fontId="10" fillId="8" borderId="182" xfId="0" applyFont="1" applyFill="1" applyBorder="1" applyAlignment="1">
      <alignment horizontal="center" vertical="center" wrapText="1"/>
    </xf>
    <xf numFmtId="0" fontId="9" fillId="8" borderId="184" xfId="0" applyFont="1" applyFill="1" applyBorder="1" applyAlignment="1">
      <alignment horizontal="center" vertical="center" wrapText="1"/>
    </xf>
    <xf numFmtId="0" fontId="6" fillId="8" borderId="58" xfId="0" applyFont="1" applyFill="1" applyBorder="1" applyAlignment="1">
      <alignment horizontal="center" vertical="center"/>
    </xf>
    <xf numFmtId="0" fontId="6" fillId="8" borderId="99" xfId="0" applyFont="1" applyFill="1" applyBorder="1" applyAlignment="1">
      <alignment horizontal="center" vertical="center"/>
    </xf>
    <xf numFmtId="0" fontId="6" fillId="8" borderId="39" xfId="0" applyFont="1" applyFill="1" applyBorder="1" applyAlignment="1">
      <alignment horizontal="center" vertical="center"/>
    </xf>
    <xf numFmtId="0" fontId="6" fillId="8" borderId="24" xfId="0" applyFont="1" applyFill="1" applyBorder="1" applyAlignment="1">
      <alignment horizontal="center" vertical="center" wrapText="1"/>
    </xf>
    <xf numFmtId="0" fontId="6" fillId="8" borderId="53" xfId="0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9" fillId="8" borderId="17" xfId="0" applyFont="1" applyFill="1" applyBorder="1" applyAlignment="1">
      <alignment horizontal="center" vertical="center"/>
    </xf>
    <xf numFmtId="0" fontId="9" fillId="8" borderId="53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4" fontId="9" fillId="0" borderId="70" xfId="0" applyNumberFormat="1" applyFont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center" wrapText="1"/>
    </xf>
    <xf numFmtId="49" fontId="6" fillId="8" borderId="65" xfId="0" applyNumberFormat="1" applyFont="1" applyFill="1" applyBorder="1" applyAlignment="1">
      <alignment horizontal="left" vertical="center" wrapText="1"/>
    </xf>
    <xf numFmtId="0" fontId="5" fillId="8" borderId="49" xfId="0" applyFont="1" applyFill="1" applyBorder="1" applyAlignment="1">
      <alignment horizontal="left" vertical="center"/>
    </xf>
    <xf numFmtId="0" fontId="5" fillId="8" borderId="76" xfId="0" applyFont="1" applyFill="1" applyBorder="1" applyAlignment="1">
      <alignment horizontal="left" vertical="center"/>
    </xf>
    <xf numFmtId="0" fontId="5" fillId="8" borderId="165" xfId="0" applyNumberFormat="1" applyFont="1" applyFill="1" applyBorder="1" applyAlignment="1">
      <alignment horizontal="center" vertical="center" wrapText="1"/>
    </xf>
    <xf numFmtId="0" fontId="5" fillId="8" borderId="70" xfId="0" applyNumberFormat="1" applyFont="1" applyFill="1" applyBorder="1" applyAlignment="1">
      <alignment horizontal="center" vertical="center" wrapText="1"/>
    </xf>
    <xf numFmtId="0" fontId="5" fillId="8" borderId="68" xfId="0" applyFont="1" applyFill="1" applyBorder="1" applyAlignment="1">
      <alignment vertical="center"/>
    </xf>
    <xf numFmtId="165" fontId="5" fillId="8" borderId="125" xfId="0" applyNumberFormat="1" applyFont="1" applyFill="1" applyBorder="1" applyAlignment="1">
      <alignment horizontal="center" vertical="center" wrapText="1"/>
    </xf>
    <xf numFmtId="165" fontId="5" fillId="8" borderId="99" xfId="0" applyNumberFormat="1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2" fillId="0" borderId="58" xfId="0" applyFont="1" applyFill="1" applyBorder="1" applyAlignment="1">
      <alignment vertical="center" wrapText="1"/>
    </xf>
    <xf numFmtId="0" fontId="5" fillId="0" borderId="99" xfId="0" applyFont="1" applyBorder="1" applyAlignment="1">
      <alignment vertical="center" wrapText="1"/>
    </xf>
    <xf numFmtId="0" fontId="5" fillId="0" borderId="99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6" fillId="3" borderId="58" xfId="0" applyFont="1" applyFill="1" applyBorder="1" applyAlignment="1">
      <alignment horizontal="left" vertical="center" wrapText="1"/>
    </xf>
    <xf numFmtId="0" fontId="5" fillId="3" borderId="39" xfId="0" applyFont="1" applyFill="1" applyBorder="1" applyAlignment="1">
      <alignment vertical="center" wrapText="1"/>
    </xf>
    <xf numFmtId="0" fontId="6" fillId="3" borderId="76" xfId="0" applyFont="1" applyFill="1" applyBorder="1" applyAlignment="1">
      <alignment vertical="center" wrapText="1"/>
    </xf>
    <xf numFmtId="0" fontId="12" fillId="3" borderId="75" xfId="0" applyFont="1" applyFill="1" applyBorder="1" applyAlignment="1">
      <alignment vertical="center"/>
    </xf>
    <xf numFmtId="0" fontId="6" fillId="3" borderId="155" xfId="0" applyFont="1" applyFill="1" applyBorder="1" applyAlignment="1">
      <alignment vertical="center" wrapText="1"/>
    </xf>
    <xf numFmtId="0" fontId="5" fillId="3" borderId="157" xfId="0" applyFont="1" applyFill="1" applyBorder="1" applyAlignment="1">
      <alignment vertical="center"/>
    </xf>
    <xf numFmtId="0" fontId="6" fillId="3" borderId="58" xfId="0" applyFont="1" applyFill="1" applyBorder="1" applyAlignment="1">
      <alignment vertical="center" wrapText="1"/>
    </xf>
    <xf numFmtId="0" fontId="5" fillId="3" borderId="39" xfId="0" applyFont="1" applyFill="1" applyBorder="1" applyAlignment="1">
      <alignment vertical="center"/>
    </xf>
    <xf numFmtId="0" fontId="6" fillId="3" borderId="205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vertical="center"/>
    </xf>
    <xf numFmtId="0" fontId="6" fillId="3" borderId="76" xfId="0" applyFont="1" applyFill="1" applyBorder="1" applyAlignment="1">
      <alignment horizontal="left" vertical="center" wrapText="1"/>
    </xf>
    <xf numFmtId="0" fontId="5" fillId="3" borderId="75" xfId="0" applyFont="1" applyFill="1" applyBorder="1" applyAlignment="1">
      <alignment vertical="center" wrapText="1"/>
    </xf>
  </cellXfs>
  <cellStyles count="6">
    <cellStyle name="Čárka 2" xfId="1"/>
    <cellStyle name="čárky 2" xfId="2"/>
    <cellStyle name="Hypertextový odkaz" xfId="3" builtinId="8"/>
    <cellStyle name="Normální" xfId="0" builtinId="0"/>
    <cellStyle name="normální 2" xfId="4"/>
    <cellStyle name="normální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159"/>
  <sheetViews>
    <sheetView view="pageBreakPreview" topLeftCell="B1" zoomScaleNormal="85" zoomScaleSheetLayoutView="100" workbookViewId="0">
      <pane ySplit="4" topLeftCell="A20" activePane="bottomLeft" state="frozen"/>
      <selection pane="bottomLeft" activeCell="J27" sqref="J27"/>
    </sheetView>
  </sheetViews>
  <sheetFormatPr defaultColWidth="9.109375" defaultRowHeight="13.2" x14ac:dyDescent="0.25"/>
  <cols>
    <col min="1" max="1" width="7.5546875" style="1" customWidth="1"/>
    <col min="2" max="2" width="10.33203125" style="21" customWidth="1"/>
    <col min="3" max="3" width="45.88671875" style="1" customWidth="1"/>
    <col min="4" max="6" width="14.88671875" style="1" customWidth="1"/>
    <col min="7" max="7" width="16.33203125" style="1" customWidth="1"/>
    <col min="8" max="16384" width="9.109375" style="1"/>
  </cols>
  <sheetData>
    <row r="1" spans="1:9" ht="57.75" customHeight="1" thickBot="1" x14ac:dyDescent="0.25">
      <c r="A1" s="965" t="s">
        <v>683</v>
      </c>
      <c r="B1" s="965"/>
      <c r="C1" s="965"/>
      <c r="D1" s="965"/>
      <c r="E1" s="965"/>
      <c r="F1" s="965"/>
      <c r="G1" s="674" t="s">
        <v>309</v>
      </c>
    </row>
    <row r="2" spans="1:9" ht="33.75" customHeight="1" x14ac:dyDescent="0.25">
      <c r="A2" s="966" t="s">
        <v>269</v>
      </c>
      <c r="B2" s="967"/>
      <c r="C2" s="967"/>
      <c r="D2" s="967"/>
      <c r="E2" s="967"/>
      <c r="F2" s="967"/>
      <c r="G2" s="968"/>
    </row>
    <row r="3" spans="1:9" ht="24" customHeight="1" x14ac:dyDescent="0.25">
      <c r="A3" s="969" t="s">
        <v>270</v>
      </c>
      <c r="B3" s="971" t="s">
        <v>271</v>
      </c>
      <c r="C3" s="971"/>
      <c r="D3" s="971" t="s">
        <v>310</v>
      </c>
      <c r="E3" s="971" t="s">
        <v>374</v>
      </c>
      <c r="F3" s="971" t="s">
        <v>373</v>
      </c>
      <c r="G3" s="973" t="s">
        <v>28</v>
      </c>
    </row>
    <row r="4" spans="1:9" s="2" customFormat="1" ht="23.25" customHeight="1" x14ac:dyDescent="0.25">
      <c r="A4" s="970"/>
      <c r="B4" s="753" t="s">
        <v>272</v>
      </c>
      <c r="C4" s="753" t="s">
        <v>88</v>
      </c>
      <c r="D4" s="972"/>
      <c r="E4" s="971"/>
      <c r="F4" s="971"/>
      <c r="G4" s="973"/>
      <c r="I4" s="3"/>
    </row>
    <row r="5" spans="1:9" ht="21" customHeight="1" x14ac:dyDescent="0.25">
      <c r="A5" s="961" t="s">
        <v>273</v>
      </c>
      <c r="B5" s="4">
        <v>1341</v>
      </c>
      <c r="C5" s="5" t="s">
        <v>14</v>
      </c>
      <c r="D5" s="6">
        <v>2100</v>
      </c>
      <c r="E5" s="6">
        <v>2100</v>
      </c>
      <c r="F5" s="6">
        <v>1970.47</v>
      </c>
      <c r="G5" s="7">
        <f t="shared" ref="G5:G12" si="0">F5/E5</f>
        <v>0.93831904761904761</v>
      </c>
    </row>
    <row r="6" spans="1:9" ht="21" customHeight="1" x14ac:dyDescent="0.25">
      <c r="A6" s="962"/>
      <c r="B6" s="8">
        <v>1342</v>
      </c>
      <c r="C6" s="9" t="s">
        <v>371</v>
      </c>
      <c r="D6" s="10">
        <v>5200</v>
      </c>
      <c r="E6" s="536">
        <v>5200</v>
      </c>
      <c r="F6" s="536">
        <v>1475.94</v>
      </c>
      <c r="G6" s="12">
        <f t="shared" si="0"/>
        <v>0.28383461538461541</v>
      </c>
    </row>
    <row r="7" spans="1:9" ht="21" customHeight="1" x14ac:dyDescent="0.25">
      <c r="A7" s="962"/>
      <c r="B7" s="8">
        <v>1343</v>
      </c>
      <c r="C7" s="9" t="s">
        <v>15</v>
      </c>
      <c r="D7" s="10">
        <v>16100</v>
      </c>
      <c r="E7" s="536">
        <v>16100</v>
      </c>
      <c r="F7" s="536">
        <v>11592.254000000001</v>
      </c>
      <c r="G7" s="12">
        <f t="shared" si="0"/>
        <v>0.72001577639751557</v>
      </c>
    </row>
    <row r="8" spans="1:9" ht="21" customHeight="1" x14ac:dyDescent="0.25">
      <c r="A8" s="962"/>
      <c r="B8" s="8">
        <v>1344</v>
      </c>
      <c r="C8" s="9" t="s">
        <v>16</v>
      </c>
      <c r="D8" s="10">
        <v>200</v>
      </c>
      <c r="E8" s="536">
        <v>200</v>
      </c>
      <c r="F8" s="536">
        <v>168.422</v>
      </c>
      <c r="G8" s="12">
        <f>F8/E8</f>
        <v>0.84211000000000003</v>
      </c>
    </row>
    <row r="9" spans="1:9" ht="21" customHeight="1" x14ac:dyDescent="0.25">
      <c r="A9" s="962"/>
      <c r="B9" s="8">
        <v>1349</v>
      </c>
      <c r="C9" s="9" t="s">
        <v>372</v>
      </c>
      <c r="D9" s="10">
        <v>0</v>
      </c>
      <c r="E9" s="536">
        <v>0</v>
      </c>
      <c r="F9" s="536">
        <v>662.48500000000001</v>
      </c>
      <c r="G9" s="12">
        <v>0</v>
      </c>
    </row>
    <row r="10" spans="1:9" ht="21" customHeight="1" x14ac:dyDescent="0.25">
      <c r="A10" s="962"/>
      <c r="B10" s="8">
        <v>1361</v>
      </c>
      <c r="C10" s="9" t="s">
        <v>0</v>
      </c>
      <c r="D10" s="10">
        <v>12064</v>
      </c>
      <c r="E10" s="536">
        <v>12064</v>
      </c>
      <c r="F10" s="536">
        <v>8074.4009999999998</v>
      </c>
      <c r="G10" s="12">
        <f t="shared" si="0"/>
        <v>0.66929716511936344</v>
      </c>
    </row>
    <row r="11" spans="1:9" ht="21" customHeight="1" x14ac:dyDescent="0.25">
      <c r="A11" s="962"/>
      <c r="B11" s="13">
        <v>1511</v>
      </c>
      <c r="C11" s="14" t="s">
        <v>145</v>
      </c>
      <c r="D11" s="624">
        <v>85082.2</v>
      </c>
      <c r="E11" s="625">
        <v>85082.2</v>
      </c>
      <c r="F11" s="624">
        <v>85283.09835</v>
      </c>
      <c r="G11" s="15">
        <f t="shared" si="0"/>
        <v>1.0023612265550257</v>
      </c>
    </row>
    <row r="12" spans="1:9" ht="27" customHeight="1" x14ac:dyDescent="0.25">
      <c r="A12" s="962"/>
      <c r="B12" s="963" t="s">
        <v>33</v>
      </c>
      <c r="C12" s="964"/>
      <c r="D12" s="760">
        <f>SUM(D5:D11)</f>
        <v>120746.2</v>
      </c>
      <c r="E12" s="760">
        <f>SUM(E5:E11)</f>
        <v>120746.2</v>
      </c>
      <c r="F12" s="760">
        <f>SUM(F5:F11)</f>
        <v>109227.07034999999</v>
      </c>
      <c r="G12" s="761">
        <f t="shared" si="0"/>
        <v>0.90460047893846762</v>
      </c>
    </row>
    <row r="13" spans="1:9" ht="21" customHeight="1" x14ac:dyDescent="0.25">
      <c r="A13" s="961" t="s">
        <v>274</v>
      </c>
      <c r="B13" s="8">
        <v>2111</v>
      </c>
      <c r="C13" s="9" t="s">
        <v>148</v>
      </c>
      <c r="D13" s="10">
        <v>0</v>
      </c>
      <c r="E13" s="11">
        <v>0</v>
      </c>
      <c r="F13" s="536">
        <v>188.32900000000001</v>
      </c>
      <c r="G13" s="12">
        <v>0</v>
      </c>
    </row>
    <row r="14" spans="1:9" ht="21" customHeight="1" x14ac:dyDescent="0.25">
      <c r="A14" s="962"/>
      <c r="B14" s="8">
        <v>2132</v>
      </c>
      <c r="C14" s="9" t="s">
        <v>526</v>
      </c>
      <c r="D14" s="10">
        <v>0</v>
      </c>
      <c r="E14" s="536">
        <v>0</v>
      </c>
      <c r="F14" s="536">
        <v>0.14751</v>
      </c>
      <c r="G14" s="420">
        <v>0</v>
      </c>
    </row>
    <row r="15" spans="1:9" ht="21" customHeight="1" x14ac:dyDescent="0.25">
      <c r="A15" s="962"/>
      <c r="B15" s="8">
        <v>2141</v>
      </c>
      <c r="C15" s="9" t="s">
        <v>1</v>
      </c>
      <c r="D15" s="10">
        <v>12600</v>
      </c>
      <c r="E15" s="536">
        <v>12600</v>
      </c>
      <c r="F15" s="536">
        <v>6675.1896200000001</v>
      </c>
      <c r="G15" s="12">
        <f>F15/E15</f>
        <v>0.52977695396825397</v>
      </c>
    </row>
    <row r="16" spans="1:9" ht="21" customHeight="1" x14ac:dyDescent="0.25">
      <c r="A16" s="962"/>
      <c r="B16" s="8">
        <v>2212</v>
      </c>
      <c r="C16" s="9" t="s">
        <v>275</v>
      </c>
      <c r="D16" s="10">
        <v>19192</v>
      </c>
      <c r="E16" s="536">
        <v>19192</v>
      </c>
      <c r="F16" s="536">
        <v>20024.312010000001</v>
      </c>
      <c r="G16" s="12">
        <f>F16/E16</f>
        <v>1.0433676537098793</v>
      </c>
    </row>
    <row r="17" spans="1:7" ht="21" customHeight="1" x14ac:dyDescent="0.25">
      <c r="A17" s="962"/>
      <c r="B17" s="8">
        <v>2229</v>
      </c>
      <c r="C17" s="9" t="s">
        <v>146</v>
      </c>
      <c r="D17" s="10">
        <v>2428.6999999999998</v>
      </c>
      <c r="E17" s="536">
        <v>6354.9</v>
      </c>
      <c r="F17" s="536">
        <v>3954.0654</v>
      </c>
      <c r="G17" s="12">
        <f>F17/E17</f>
        <v>0.62220733607137801</v>
      </c>
    </row>
    <row r="18" spans="1:7" ht="21" customHeight="1" x14ac:dyDescent="0.25">
      <c r="A18" s="962"/>
      <c r="B18" s="8">
        <v>2322</v>
      </c>
      <c r="C18" s="9" t="s">
        <v>147</v>
      </c>
      <c r="D18" s="10">
        <v>200</v>
      </c>
      <c r="E18" s="11">
        <v>200</v>
      </c>
      <c r="F18" s="536">
        <v>0</v>
      </c>
      <c r="G18" s="12">
        <f t="shared" ref="G18:G29" si="1">F18/E18</f>
        <v>0</v>
      </c>
    </row>
    <row r="19" spans="1:7" ht="32.4" customHeight="1" x14ac:dyDescent="0.25">
      <c r="A19" s="962"/>
      <c r="B19" s="8" t="s">
        <v>105</v>
      </c>
      <c r="C19" s="16" t="s">
        <v>276</v>
      </c>
      <c r="D19" s="10">
        <v>3989.3</v>
      </c>
      <c r="E19" s="536">
        <v>3989.3</v>
      </c>
      <c r="F19" s="536">
        <v>3814.7201399999999</v>
      </c>
      <c r="G19" s="12">
        <f>F19/E19</f>
        <v>0.95623797157396029</v>
      </c>
    </row>
    <row r="20" spans="1:7" ht="34.950000000000003" customHeight="1" x14ac:dyDescent="0.25">
      <c r="A20" s="962"/>
      <c r="B20" s="8">
        <v>2451</v>
      </c>
      <c r="C20" s="16" t="s">
        <v>375</v>
      </c>
      <c r="D20" s="10">
        <v>0</v>
      </c>
      <c r="E20" s="536">
        <v>800</v>
      </c>
      <c r="F20" s="536">
        <v>800</v>
      </c>
      <c r="G20" s="12">
        <f t="shared" si="1"/>
        <v>1</v>
      </c>
    </row>
    <row r="21" spans="1:7" ht="33" customHeight="1" x14ac:dyDescent="0.25">
      <c r="A21" s="962"/>
      <c r="B21" s="963" t="s">
        <v>33</v>
      </c>
      <c r="C21" s="964"/>
      <c r="D21" s="762">
        <f>SUM(D13:D20)</f>
        <v>38410</v>
      </c>
      <c r="E21" s="762">
        <f>SUM(E13:E20)</f>
        <v>43136.200000000004</v>
      </c>
      <c r="F21" s="762">
        <f>SUM(F13:F20)</f>
        <v>35456.763680000004</v>
      </c>
      <c r="G21" s="763">
        <f t="shared" si="1"/>
        <v>0.82197234990564771</v>
      </c>
    </row>
    <row r="22" spans="1:7" ht="31.5" customHeight="1" x14ac:dyDescent="0.25">
      <c r="A22" s="977" t="s">
        <v>241</v>
      </c>
      <c r="B22" s="978"/>
      <c r="C22" s="979"/>
      <c r="D22" s="75">
        <f>D12+D21</f>
        <v>159156.20000000001</v>
      </c>
      <c r="E22" s="75">
        <f>E12+E21</f>
        <v>163882.4</v>
      </c>
      <c r="F22" s="75">
        <f>F12+F21</f>
        <v>144683.83403</v>
      </c>
      <c r="G22" s="76">
        <f t="shared" si="1"/>
        <v>0.88285156935705122</v>
      </c>
    </row>
    <row r="23" spans="1:7" ht="26.25" customHeight="1" x14ac:dyDescent="0.25">
      <c r="A23" s="980" t="s">
        <v>277</v>
      </c>
      <c r="B23" s="8">
        <v>4131</v>
      </c>
      <c r="C23" s="9" t="s">
        <v>42</v>
      </c>
      <c r="D23" s="10">
        <v>349780</v>
      </c>
      <c r="E23" s="11">
        <v>349780</v>
      </c>
      <c r="F23" s="536">
        <v>228792.56672</v>
      </c>
      <c r="G23" s="12">
        <f>F23/E23</f>
        <v>0.65410419898221739</v>
      </c>
    </row>
    <row r="24" spans="1:7" ht="30" customHeight="1" x14ac:dyDescent="0.25">
      <c r="A24" s="981"/>
      <c r="B24" s="8">
        <v>4137</v>
      </c>
      <c r="C24" s="16" t="s">
        <v>611</v>
      </c>
      <c r="D24" s="10">
        <v>66805</v>
      </c>
      <c r="E24" s="11">
        <v>120835.1</v>
      </c>
      <c r="F24" s="536">
        <v>119130.3</v>
      </c>
      <c r="G24" s="12">
        <f>F24/E24</f>
        <v>0.98589151662058461</v>
      </c>
    </row>
    <row r="25" spans="1:7" ht="28.5" customHeight="1" x14ac:dyDescent="0.25">
      <c r="A25" s="981"/>
      <c r="B25" s="8">
        <v>4137</v>
      </c>
      <c r="C25" s="16" t="s">
        <v>610</v>
      </c>
      <c r="D25" s="10">
        <v>284132</v>
      </c>
      <c r="E25" s="11">
        <v>396425.5</v>
      </c>
      <c r="F25" s="536">
        <v>394968.8</v>
      </c>
      <c r="G25" s="12">
        <f>F25/E25</f>
        <v>0.99632541297166799</v>
      </c>
    </row>
    <row r="26" spans="1:7" ht="25.5" customHeight="1" x14ac:dyDescent="0.25">
      <c r="A26" s="981"/>
      <c r="B26" s="8">
        <v>4155</v>
      </c>
      <c r="C26" s="9" t="s">
        <v>376</v>
      </c>
      <c r="D26" s="10">
        <v>0</v>
      </c>
      <c r="E26" s="11">
        <v>108.8</v>
      </c>
      <c r="F26" s="536">
        <v>108.84</v>
      </c>
      <c r="G26" s="12">
        <f>F26/E26</f>
        <v>1.0003676470588236</v>
      </c>
    </row>
    <row r="27" spans="1:7" ht="30.75" customHeight="1" x14ac:dyDescent="0.25">
      <c r="A27" s="981"/>
      <c r="B27" s="8">
        <v>4251</v>
      </c>
      <c r="C27" s="16" t="s">
        <v>612</v>
      </c>
      <c r="D27" s="10">
        <v>0</v>
      </c>
      <c r="E27" s="11">
        <v>52675.4</v>
      </c>
      <c r="F27" s="536">
        <v>50112.513149999999</v>
      </c>
      <c r="G27" s="12">
        <f>F27/E27</f>
        <v>0.95134565945393856</v>
      </c>
    </row>
    <row r="28" spans="1:7" ht="32.25" customHeight="1" thickBot="1" x14ac:dyDescent="0.3">
      <c r="A28" s="982"/>
      <c r="B28" s="983" t="s">
        <v>33</v>
      </c>
      <c r="C28" s="984"/>
      <c r="D28" s="762">
        <f>SUM(D23:D27)</f>
        <v>700717</v>
      </c>
      <c r="E28" s="762">
        <f>SUM(E23:E27)</f>
        <v>919824.8</v>
      </c>
      <c r="F28" s="762">
        <f>SUM(F23:F27)</f>
        <v>793113.01986999996</v>
      </c>
      <c r="G28" s="763">
        <f t="shared" si="1"/>
        <v>0.86224357059083412</v>
      </c>
    </row>
    <row r="29" spans="1:7" ht="39" customHeight="1" x14ac:dyDescent="0.25">
      <c r="A29" s="985" t="s">
        <v>2</v>
      </c>
      <c r="B29" s="986"/>
      <c r="C29" s="987"/>
      <c r="D29" s="754">
        <f>D22+D28</f>
        <v>859873.2</v>
      </c>
      <c r="E29" s="755">
        <f>E22+E28</f>
        <v>1083707.2</v>
      </c>
      <c r="F29" s="755">
        <f>F22+F28</f>
        <v>937796.85389999999</v>
      </c>
      <c r="G29" s="756">
        <f t="shared" si="1"/>
        <v>0.8653599919793834</v>
      </c>
    </row>
    <row r="30" spans="1:7" ht="33" customHeight="1" x14ac:dyDescent="0.25">
      <c r="A30" s="988" t="s">
        <v>278</v>
      </c>
      <c r="B30" s="989"/>
      <c r="C30" s="989"/>
      <c r="D30" s="989"/>
      <c r="E30" s="989"/>
      <c r="F30" s="989"/>
      <c r="G30" s="990"/>
    </row>
    <row r="31" spans="1:7" ht="29.25" customHeight="1" x14ac:dyDescent="0.25">
      <c r="A31" s="981" t="s">
        <v>279</v>
      </c>
      <c r="B31" s="17">
        <v>8115</v>
      </c>
      <c r="C31" s="18" t="s">
        <v>153</v>
      </c>
      <c r="D31" s="11">
        <v>383292.4</v>
      </c>
      <c r="E31" s="536">
        <v>362877.9</v>
      </c>
      <c r="F31" s="11">
        <v>58932.009230000003</v>
      </c>
      <c r="G31" s="12">
        <f>F31/E31</f>
        <v>0.16240175891119299</v>
      </c>
    </row>
    <row r="32" spans="1:7" ht="30.75" customHeight="1" x14ac:dyDescent="0.25">
      <c r="A32" s="991"/>
      <c r="B32" s="19">
        <v>8901</v>
      </c>
      <c r="C32" s="20" t="s">
        <v>152</v>
      </c>
      <c r="D32" s="10">
        <v>0</v>
      </c>
      <c r="E32" s="11">
        <v>0</v>
      </c>
      <c r="F32" s="11">
        <v>3543.2528699999998</v>
      </c>
      <c r="G32" s="12">
        <v>0</v>
      </c>
    </row>
    <row r="33" spans="1:7" ht="35.25" customHeight="1" thickBot="1" x14ac:dyDescent="0.3">
      <c r="A33" s="991"/>
      <c r="B33" s="983" t="s">
        <v>33</v>
      </c>
      <c r="C33" s="984"/>
      <c r="D33" s="764">
        <f>SUM(D31:D32)</f>
        <v>383292.4</v>
      </c>
      <c r="E33" s="764">
        <f>SUM(E31:E32)</f>
        <v>362877.9</v>
      </c>
      <c r="F33" s="764">
        <f>SUM(F31:F32)</f>
        <v>62475.2621</v>
      </c>
      <c r="G33" s="763">
        <f>F33/E33</f>
        <v>0.17216607046061497</v>
      </c>
    </row>
    <row r="34" spans="1:7" ht="41.25" customHeight="1" thickBot="1" x14ac:dyDescent="0.3">
      <c r="A34" s="974" t="s">
        <v>17</v>
      </c>
      <c r="B34" s="975"/>
      <c r="C34" s="976"/>
      <c r="D34" s="758">
        <f>SUM(D29:D32)</f>
        <v>1243165.6000000001</v>
      </c>
      <c r="E34" s="758">
        <f>SUM(E29:E32)</f>
        <v>1446585.1</v>
      </c>
      <c r="F34" s="758">
        <f>SUM(F29:F32)</f>
        <v>1000272.1159999999</v>
      </c>
      <c r="G34" s="759">
        <f>F34/E34</f>
        <v>0.69147132512287035</v>
      </c>
    </row>
    <row r="37" spans="1:7" x14ac:dyDescent="0.25">
      <c r="C37" s="2"/>
    </row>
    <row r="38" spans="1:7" x14ac:dyDescent="0.25">
      <c r="D38" s="23"/>
    </row>
    <row r="40" spans="1:7" x14ac:dyDescent="0.25">
      <c r="C40" s="23"/>
    </row>
    <row r="95" spans="3:6" x14ac:dyDescent="0.25">
      <c r="C95" s="2"/>
      <c r="D95" s="2"/>
      <c r="E95" s="2"/>
      <c r="F95" s="2"/>
    </row>
    <row r="96" spans="3:6" x14ac:dyDescent="0.25">
      <c r="C96" s="2"/>
      <c r="D96" s="2"/>
      <c r="E96" s="2"/>
      <c r="F96" s="2"/>
    </row>
    <row r="97" spans="3:6" x14ac:dyDescent="0.25">
      <c r="C97" s="2"/>
      <c r="D97" s="2"/>
      <c r="E97" s="2"/>
      <c r="F97" s="2"/>
    </row>
    <row r="98" spans="3:6" x14ac:dyDescent="0.25">
      <c r="C98" s="2"/>
      <c r="D98" s="2"/>
      <c r="E98" s="2"/>
      <c r="F98" s="2"/>
    </row>
    <row r="99" spans="3:6" x14ac:dyDescent="0.25">
      <c r="C99" s="2"/>
      <c r="D99" s="2"/>
      <c r="E99" s="2"/>
      <c r="F99" s="2"/>
    </row>
    <row r="100" spans="3:6" x14ac:dyDescent="0.25">
      <c r="C100" s="2"/>
      <c r="D100" s="2"/>
      <c r="E100" s="2"/>
      <c r="F100" s="2"/>
    </row>
    <row r="101" spans="3:6" x14ac:dyDescent="0.25">
      <c r="C101" s="2"/>
      <c r="D101" s="2"/>
      <c r="E101" s="2"/>
      <c r="F101" s="2"/>
    </row>
    <row r="102" spans="3:6" x14ac:dyDescent="0.25">
      <c r="C102" s="2"/>
      <c r="D102" s="2"/>
      <c r="E102" s="2"/>
      <c r="F102" s="2"/>
    </row>
    <row r="103" spans="3:6" x14ac:dyDescent="0.25">
      <c r="C103" s="2"/>
      <c r="D103" s="2"/>
      <c r="E103" s="2"/>
      <c r="F103" s="2"/>
    </row>
    <row r="104" spans="3:6" x14ac:dyDescent="0.25">
      <c r="C104" s="2"/>
      <c r="D104" s="2"/>
      <c r="E104" s="2"/>
      <c r="F104" s="2"/>
    </row>
    <row r="105" spans="3:6" x14ac:dyDescent="0.25">
      <c r="C105" s="2"/>
      <c r="D105" s="2"/>
      <c r="E105" s="2"/>
      <c r="F105" s="2"/>
    </row>
    <row r="106" spans="3:6" x14ac:dyDescent="0.25">
      <c r="C106" s="2"/>
      <c r="D106" s="2"/>
      <c r="E106" s="2"/>
      <c r="F106" s="2"/>
    </row>
    <row r="107" spans="3:6" x14ac:dyDescent="0.25">
      <c r="C107" s="2"/>
      <c r="D107" s="2"/>
      <c r="E107" s="2"/>
      <c r="F107" s="2"/>
    </row>
    <row r="108" spans="3:6" x14ac:dyDescent="0.25">
      <c r="C108" s="2"/>
      <c r="D108" s="2"/>
      <c r="E108" s="2"/>
      <c r="F108" s="2"/>
    </row>
    <row r="109" spans="3:6" x14ac:dyDescent="0.25">
      <c r="C109" s="2"/>
      <c r="D109" s="2"/>
      <c r="E109" s="2"/>
      <c r="F109" s="2"/>
    </row>
    <row r="110" spans="3:6" x14ac:dyDescent="0.25">
      <c r="C110" s="2"/>
      <c r="D110" s="2"/>
      <c r="E110" s="2"/>
      <c r="F110" s="2"/>
    </row>
    <row r="111" spans="3:6" x14ac:dyDescent="0.25">
      <c r="C111" s="2"/>
      <c r="D111" s="2"/>
      <c r="E111" s="2"/>
      <c r="F111" s="2"/>
    </row>
    <row r="112" spans="3:6" x14ac:dyDescent="0.25">
      <c r="C112" s="2"/>
      <c r="D112" s="2"/>
      <c r="E112" s="2"/>
      <c r="F112" s="2"/>
    </row>
    <row r="113" spans="3:6" x14ac:dyDescent="0.25">
      <c r="C113" s="2"/>
      <c r="D113" s="2"/>
      <c r="E113" s="2"/>
      <c r="F113" s="2"/>
    </row>
    <row r="114" spans="3:6" x14ac:dyDescent="0.25">
      <c r="C114" s="2"/>
      <c r="D114" s="2"/>
      <c r="E114" s="2"/>
      <c r="F114" s="2"/>
    </row>
    <row r="115" spans="3:6" x14ac:dyDescent="0.25">
      <c r="C115" s="2"/>
      <c r="D115" s="2"/>
      <c r="E115" s="2"/>
      <c r="F115" s="2"/>
    </row>
    <row r="116" spans="3:6" x14ac:dyDescent="0.25">
      <c r="C116" s="2"/>
      <c r="D116" s="2"/>
      <c r="E116" s="2"/>
      <c r="F116" s="2"/>
    </row>
    <row r="117" spans="3:6" x14ac:dyDescent="0.25">
      <c r="C117" s="2"/>
      <c r="D117" s="2"/>
      <c r="E117" s="2"/>
      <c r="F117" s="2"/>
    </row>
    <row r="118" spans="3:6" x14ac:dyDescent="0.25">
      <c r="C118" s="2"/>
      <c r="D118" s="2"/>
      <c r="E118" s="2"/>
      <c r="F118" s="2"/>
    </row>
    <row r="119" spans="3:6" x14ac:dyDescent="0.25">
      <c r="C119" s="2"/>
      <c r="D119" s="2"/>
      <c r="E119" s="2"/>
      <c r="F119" s="2"/>
    </row>
    <row r="120" spans="3:6" x14ac:dyDescent="0.25">
      <c r="C120" s="2"/>
      <c r="D120" s="2"/>
      <c r="E120" s="2"/>
      <c r="F120" s="2"/>
    </row>
    <row r="121" spans="3:6" x14ac:dyDescent="0.25">
      <c r="C121" s="2"/>
      <c r="D121" s="2"/>
      <c r="E121" s="2"/>
      <c r="F121" s="2"/>
    </row>
    <row r="122" spans="3:6" x14ac:dyDescent="0.25">
      <c r="C122" s="2"/>
      <c r="D122" s="2"/>
      <c r="E122" s="2"/>
      <c r="F122" s="2"/>
    </row>
    <row r="123" spans="3:6" x14ac:dyDescent="0.25">
      <c r="C123" s="2"/>
      <c r="D123" s="2"/>
      <c r="E123" s="2"/>
      <c r="F123" s="2"/>
    </row>
    <row r="124" spans="3:6" x14ac:dyDescent="0.25">
      <c r="C124" s="2"/>
      <c r="D124" s="2"/>
      <c r="E124" s="2"/>
      <c r="F124" s="2"/>
    </row>
    <row r="125" spans="3:6" x14ac:dyDescent="0.25">
      <c r="C125" s="2"/>
      <c r="D125" s="2"/>
      <c r="E125" s="2"/>
      <c r="F125" s="2"/>
    </row>
    <row r="126" spans="3:6" x14ac:dyDescent="0.25">
      <c r="C126" s="2"/>
      <c r="D126" s="2"/>
      <c r="E126" s="2"/>
      <c r="F126" s="2"/>
    </row>
    <row r="127" spans="3:6" x14ac:dyDescent="0.25">
      <c r="C127" s="2"/>
      <c r="D127" s="2"/>
      <c r="E127" s="2"/>
      <c r="F127" s="2"/>
    </row>
    <row r="128" spans="3:6" x14ac:dyDescent="0.25">
      <c r="C128" s="2"/>
      <c r="D128" s="2"/>
      <c r="E128" s="2"/>
      <c r="F128" s="2"/>
    </row>
    <row r="129" spans="3:6" x14ac:dyDescent="0.25">
      <c r="C129" s="2"/>
      <c r="D129" s="2"/>
      <c r="E129" s="2"/>
      <c r="F129" s="2"/>
    </row>
    <row r="130" spans="3:6" x14ac:dyDescent="0.25">
      <c r="C130" s="2"/>
      <c r="D130" s="2"/>
      <c r="E130" s="2"/>
      <c r="F130" s="2"/>
    </row>
    <row r="131" spans="3:6" x14ac:dyDescent="0.25">
      <c r="C131" s="2"/>
      <c r="D131" s="2"/>
      <c r="E131" s="2"/>
      <c r="F131" s="2"/>
    </row>
    <row r="132" spans="3:6" x14ac:dyDescent="0.25">
      <c r="C132" s="2"/>
      <c r="D132" s="2"/>
      <c r="E132" s="2"/>
      <c r="F132" s="2"/>
    </row>
    <row r="133" spans="3:6" x14ac:dyDescent="0.25">
      <c r="C133" s="2"/>
      <c r="D133" s="2"/>
      <c r="E133" s="2"/>
      <c r="F133" s="2"/>
    </row>
    <row r="134" spans="3:6" x14ac:dyDescent="0.25">
      <c r="C134" s="2"/>
      <c r="D134" s="2"/>
      <c r="E134" s="2"/>
      <c r="F134" s="2"/>
    </row>
    <row r="135" spans="3:6" x14ac:dyDescent="0.25">
      <c r="C135" s="2"/>
      <c r="D135" s="2"/>
      <c r="E135" s="2"/>
      <c r="F135" s="2"/>
    </row>
    <row r="136" spans="3:6" x14ac:dyDescent="0.25">
      <c r="C136" s="2"/>
      <c r="D136" s="2"/>
      <c r="E136" s="2"/>
      <c r="F136" s="2"/>
    </row>
    <row r="137" spans="3:6" x14ac:dyDescent="0.25">
      <c r="C137" s="2"/>
      <c r="D137" s="2"/>
      <c r="E137" s="2"/>
      <c r="F137" s="2"/>
    </row>
    <row r="138" spans="3:6" x14ac:dyDescent="0.25">
      <c r="C138" s="2"/>
      <c r="D138" s="2"/>
      <c r="E138" s="2"/>
      <c r="F138" s="2"/>
    </row>
    <row r="139" spans="3:6" x14ac:dyDescent="0.25">
      <c r="C139" s="2"/>
      <c r="D139" s="2"/>
      <c r="E139" s="2"/>
      <c r="F139" s="2"/>
    </row>
    <row r="140" spans="3:6" x14ac:dyDescent="0.25">
      <c r="C140" s="2"/>
      <c r="D140" s="2"/>
      <c r="E140" s="2"/>
      <c r="F140" s="2"/>
    </row>
    <row r="141" spans="3:6" x14ac:dyDescent="0.25">
      <c r="C141" s="2"/>
      <c r="D141" s="2"/>
      <c r="E141" s="2"/>
      <c r="F141" s="2"/>
    </row>
    <row r="142" spans="3:6" x14ac:dyDescent="0.25">
      <c r="C142" s="2"/>
      <c r="D142" s="2"/>
      <c r="E142" s="2"/>
      <c r="F142" s="2"/>
    </row>
    <row r="143" spans="3:6" x14ac:dyDescent="0.25">
      <c r="C143" s="2"/>
      <c r="D143" s="2"/>
      <c r="E143" s="2"/>
      <c r="F143" s="2"/>
    </row>
    <row r="144" spans="3:6" x14ac:dyDescent="0.25">
      <c r="C144" s="2"/>
      <c r="D144" s="2"/>
      <c r="E144" s="2"/>
      <c r="F144" s="2"/>
    </row>
    <row r="145" spans="3:6" x14ac:dyDescent="0.25">
      <c r="C145" s="2"/>
      <c r="D145" s="2"/>
      <c r="E145" s="2"/>
      <c r="F145" s="2"/>
    </row>
    <row r="146" spans="3:6" x14ac:dyDescent="0.25">
      <c r="C146" s="2"/>
      <c r="D146" s="2"/>
      <c r="E146" s="2"/>
      <c r="F146" s="2"/>
    </row>
    <row r="147" spans="3:6" x14ac:dyDescent="0.25">
      <c r="C147" s="2"/>
      <c r="D147" s="2"/>
      <c r="E147" s="2"/>
      <c r="F147" s="2"/>
    </row>
    <row r="148" spans="3:6" x14ac:dyDescent="0.25">
      <c r="C148" s="2"/>
      <c r="D148" s="2"/>
      <c r="E148" s="2"/>
      <c r="F148" s="2"/>
    </row>
    <row r="149" spans="3:6" x14ac:dyDescent="0.25">
      <c r="C149" s="2"/>
      <c r="D149" s="2"/>
      <c r="E149" s="2"/>
      <c r="F149" s="2"/>
    </row>
    <row r="150" spans="3:6" x14ac:dyDescent="0.25">
      <c r="C150" s="2"/>
      <c r="D150" s="2"/>
      <c r="E150" s="2"/>
      <c r="F150" s="2"/>
    </row>
    <row r="151" spans="3:6" x14ac:dyDescent="0.25">
      <c r="C151" s="2"/>
      <c r="D151" s="2"/>
      <c r="E151" s="2"/>
      <c r="F151" s="2"/>
    </row>
    <row r="152" spans="3:6" x14ac:dyDescent="0.25">
      <c r="C152" s="2"/>
      <c r="D152" s="2"/>
      <c r="E152" s="2"/>
      <c r="F152" s="2"/>
    </row>
    <row r="153" spans="3:6" x14ac:dyDescent="0.25">
      <c r="C153" s="2"/>
      <c r="D153" s="2"/>
      <c r="E153" s="2"/>
      <c r="F153" s="2"/>
    </row>
    <row r="154" spans="3:6" x14ac:dyDescent="0.25">
      <c r="C154" s="2"/>
      <c r="D154" s="2"/>
      <c r="E154" s="2"/>
      <c r="F154" s="2"/>
    </row>
    <row r="155" spans="3:6" x14ac:dyDescent="0.25">
      <c r="C155" s="2"/>
      <c r="D155" s="2"/>
      <c r="E155" s="2"/>
      <c r="F155" s="2"/>
    </row>
    <row r="156" spans="3:6" x14ac:dyDescent="0.25">
      <c r="C156" s="2"/>
      <c r="D156" s="2"/>
      <c r="E156" s="2"/>
      <c r="F156" s="2"/>
    </row>
    <row r="157" spans="3:6" x14ac:dyDescent="0.25">
      <c r="C157" s="2"/>
      <c r="D157" s="2"/>
      <c r="E157" s="2"/>
      <c r="F157" s="2"/>
    </row>
    <row r="158" spans="3:6" x14ac:dyDescent="0.25">
      <c r="C158" s="2"/>
      <c r="D158" s="2"/>
      <c r="E158" s="2"/>
      <c r="F158" s="2"/>
    </row>
    <row r="159" spans="3:6" x14ac:dyDescent="0.25">
      <c r="C159" s="2"/>
      <c r="D159" s="2"/>
      <c r="E159" s="2"/>
      <c r="F159" s="2"/>
    </row>
  </sheetData>
  <mergeCells count="20">
    <mergeCell ref="A34:C34"/>
    <mergeCell ref="B21:C21"/>
    <mergeCell ref="A22:C22"/>
    <mergeCell ref="A23:A28"/>
    <mergeCell ref="B28:C28"/>
    <mergeCell ref="A29:C29"/>
    <mergeCell ref="A30:G30"/>
    <mergeCell ref="A31:A33"/>
    <mergeCell ref="B33:C33"/>
    <mergeCell ref="A5:A12"/>
    <mergeCell ref="B12:C12"/>
    <mergeCell ref="A13:A21"/>
    <mergeCell ref="A1:F1"/>
    <mergeCell ref="A2:G2"/>
    <mergeCell ref="A3:A4"/>
    <mergeCell ref="B3:C3"/>
    <mergeCell ref="D3:D4"/>
    <mergeCell ref="E3:E4"/>
    <mergeCell ref="F3:F4"/>
    <mergeCell ref="G3:G4"/>
  </mergeCells>
  <phoneticPr fontId="0" type="noConversion"/>
  <printOptions horizontalCentered="1"/>
  <pageMargins left="0.15748031496062992" right="0.15748031496062992" top="0.59055118110236227" bottom="0.47244094488188981" header="0" footer="0.19685039370078741"/>
  <pageSetup paperSize="9" scale="75" orientation="portrait" r:id="rId1"/>
  <headerFooter alignWithMargins="0">
    <oddFooter>&amp;L&amp;"Times New Roman CE,Obyčejné"&amp;8Přehled o hospodaření za rok 2020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O38"/>
  <sheetViews>
    <sheetView view="pageBreakPreview" zoomScale="94" zoomScaleNormal="100" zoomScaleSheetLayoutView="94" zoomScalePageLayoutView="85" workbookViewId="0">
      <pane ySplit="4" topLeftCell="A17" activePane="bottomLeft" state="frozen"/>
      <selection pane="bottomLeft" activeCell="R29" sqref="R29"/>
    </sheetView>
  </sheetViews>
  <sheetFormatPr defaultColWidth="9.109375" defaultRowHeight="13.2" x14ac:dyDescent="0.25"/>
  <cols>
    <col min="1" max="1" width="24.109375" style="25" customWidth="1"/>
    <col min="2" max="2" width="10.6640625" style="25" customWidth="1"/>
    <col min="3" max="3" width="11.88671875" style="25" customWidth="1"/>
    <col min="4" max="4" width="13" style="25" customWidth="1"/>
    <col min="5" max="6" width="10.6640625" style="25" customWidth="1"/>
    <col min="7" max="7" width="11" style="25" customWidth="1"/>
    <col min="8" max="8" width="10" style="25" customWidth="1"/>
    <col min="9" max="11" width="10.6640625" style="25" customWidth="1"/>
    <col min="12" max="12" width="11.33203125" style="25" customWidth="1"/>
    <col min="13" max="14" width="10.6640625" style="25" customWidth="1"/>
    <col min="15" max="15" width="14.6640625" style="25" customWidth="1"/>
    <col min="16" max="16384" width="9.109375" style="25"/>
  </cols>
  <sheetData>
    <row r="1" spans="1:15" ht="62.4" customHeight="1" x14ac:dyDescent="0.25">
      <c r="A1" s="1228" t="s">
        <v>513</v>
      </c>
      <c r="B1" s="1228"/>
      <c r="C1" s="1228"/>
      <c r="D1" s="1228"/>
      <c r="E1" s="1228"/>
      <c r="F1" s="1228"/>
      <c r="G1" s="1228"/>
      <c r="H1" s="1228"/>
      <c r="I1" s="1228"/>
      <c r="J1" s="1228"/>
      <c r="K1" s="1229"/>
      <c r="L1" s="1229"/>
      <c r="M1" s="1229"/>
      <c r="N1" s="1229"/>
      <c r="O1" s="676" t="s">
        <v>676</v>
      </c>
    </row>
    <row r="2" spans="1:15" ht="24" customHeight="1" x14ac:dyDescent="0.25">
      <c r="A2" s="1238" t="s">
        <v>508</v>
      </c>
      <c r="B2" s="1177" t="s">
        <v>509</v>
      </c>
      <c r="C2" s="1230"/>
      <c r="D2" s="1230"/>
      <c r="E2" s="1230"/>
      <c r="F2" s="1230"/>
      <c r="G2" s="1230"/>
      <c r="H2" s="1230"/>
      <c r="I2" s="1231" t="s">
        <v>510</v>
      </c>
      <c r="J2" s="1230"/>
      <c r="K2" s="1230"/>
      <c r="L2" s="1230"/>
      <c r="M2" s="1230"/>
      <c r="N2" s="1230"/>
      <c r="O2" s="1232"/>
    </row>
    <row r="3" spans="1:15" ht="21.75" customHeight="1" x14ac:dyDescent="0.25">
      <c r="A3" s="1244"/>
      <c r="B3" s="1235" t="s">
        <v>49</v>
      </c>
      <c r="C3" s="1236"/>
      <c r="D3" s="1237"/>
      <c r="E3" s="1235" t="s">
        <v>50</v>
      </c>
      <c r="F3" s="1236"/>
      <c r="G3" s="1236"/>
      <c r="H3" s="1233" t="s">
        <v>678</v>
      </c>
      <c r="I3" s="1235" t="s">
        <v>49</v>
      </c>
      <c r="J3" s="1236"/>
      <c r="K3" s="1237"/>
      <c r="L3" s="1235" t="s">
        <v>50</v>
      </c>
      <c r="M3" s="1236"/>
      <c r="N3" s="1236"/>
      <c r="O3" s="1238" t="s">
        <v>511</v>
      </c>
    </row>
    <row r="4" spans="1:15" ht="51.75" customHeight="1" thickBot="1" x14ac:dyDescent="0.3">
      <c r="A4" s="1245"/>
      <c r="B4" s="681" t="s">
        <v>19</v>
      </c>
      <c r="C4" s="681" t="s">
        <v>20</v>
      </c>
      <c r="D4" s="681" t="s">
        <v>51</v>
      </c>
      <c r="E4" s="681" t="s">
        <v>19</v>
      </c>
      <c r="F4" s="681" t="s">
        <v>20</v>
      </c>
      <c r="G4" s="682" t="s">
        <v>52</v>
      </c>
      <c r="H4" s="1234"/>
      <c r="I4" s="681" t="s">
        <v>512</v>
      </c>
      <c r="J4" s="681" t="s">
        <v>20</v>
      </c>
      <c r="K4" s="681" t="s">
        <v>51</v>
      </c>
      <c r="L4" s="681" t="s">
        <v>512</v>
      </c>
      <c r="M4" s="681" t="s">
        <v>20</v>
      </c>
      <c r="N4" s="682" t="s">
        <v>52</v>
      </c>
      <c r="O4" s="1239"/>
    </row>
    <row r="5" spans="1:15" s="26" customFormat="1" ht="16.5" customHeight="1" x14ac:dyDescent="0.25">
      <c r="A5" s="691" t="s">
        <v>53</v>
      </c>
      <c r="B5" s="684">
        <v>23579.8</v>
      </c>
      <c r="C5" s="684">
        <v>21619.7</v>
      </c>
      <c r="D5" s="685">
        <f t="shared" ref="D5:D32" si="0">C5/B5</f>
        <v>0.91687376483261107</v>
      </c>
      <c r="E5" s="684">
        <v>23579.8</v>
      </c>
      <c r="F5" s="684">
        <v>21659.9</v>
      </c>
      <c r="G5" s="689">
        <f t="shared" ref="G5:G31" si="1">F5/E5</f>
        <v>0.91857861389833684</v>
      </c>
      <c r="H5" s="690">
        <f t="shared" ref="H5:H17" si="2">F5-C5</f>
        <v>40.200000000000728</v>
      </c>
      <c r="I5" s="683">
        <v>1576</v>
      </c>
      <c r="J5" s="683">
        <v>1784.2</v>
      </c>
      <c r="K5" s="620">
        <f>J5/I5</f>
        <v>1.1321065989847716</v>
      </c>
      <c r="L5" s="683">
        <v>1576</v>
      </c>
      <c r="M5" s="683">
        <v>1925.2</v>
      </c>
      <c r="N5" s="620">
        <f>M5/L5</f>
        <v>1.2215736040609138</v>
      </c>
      <c r="O5" s="683">
        <f>M5-J5</f>
        <v>141</v>
      </c>
    </row>
    <row r="6" spans="1:15" s="26" customFormat="1" ht="16.5" customHeight="1" x14ac:dyDescent="0.25">
      <c r="A6" s="532" t="s">
        <v>285</v>
      </c>
      <c r="B6" s="686">
        <v>24877.8</v>
      </c>
      <c r="C6" s="686">
        <v>24053.7</v>
      </c>
      <c r="D6" s="687">
        <f t="shared" si="0"/>
        <v>0.96687408050551105</v>
      </c>
      <c r="E6" s="686">
        <v>24877.8</v>
      </c>
      <c r="F6" s="686">
        <v>24491.1</v>
      </c>
      <c r="G6" s="689">
        <f t="shared" si="1"/>
        <v>0.98445602103079854</v>
      </c>
      <c r="H6" s="690">
        <f t="shared" si="2"/>
        <v>437.39999999999782</v>
      </c>
      <c r="I6" s="688">
        <v>1314.4</v>
      </c>
      <c r="J6" s="686">
        <v>1320.5</v>
      </c>
      <c r="K6" s="687">
        <f t="shared" ref="K6:K35" si="3">J6/I6</f>
        <v>1.0046409007912356</v>
      </c>
      <c r="L6" s="686">
        <v>1808.1</v>
      </c>
      <c r="M6" s="686">
        <v>1808.1</v>
      </c>
      <c r="N6" s="687">
        <f t="shared" ref="N6:N31" si="4">M6/L6</f>
        <v>1</v>
      </c>
      <c r="O6" s="686">
        <f t="shared" ref="O6:O31" si="5">M6-J6</f>
        <v>487.59999999999991</v>
      </c>
    </row>
    <row r="7" spans="1:15" s="26" customFormat="1" ht="16.5" customHeight="1" x14ac:dyDescent="0.25">
      <c r="A7" s="528" t="s">
        <v>54</v>
      </c>
      <c r="B7" s="686">
        <v>12359</v>
      </c>
      <c r="C7" s="686">
        <v>10220.9</v>
      </c>
      <c r="D7" s="687">
        <f t="shared" si="0"/>
        <v>0.82700056638886643</v>
      </c>
      <c r="E7" s="686">
        <v>12359</v>
      </c>
      <c r="F7" s="686">
        <v>10386.299999999999</v>
      </c>
      <c r="G7" s="689">
        <f t="shared" si="1"/>
        <v>0.8403835261752568</v>
      </c>
      <c r="H7" s="690">
        <f t="shared" si="2"/>
        <v>165.39999999999964</v>
      </c>
      <c r="I7" s="688">
        <v>1665</v>
      </c>
      <c r="J7" s="686">
        <v>671.1</v>
      </c>
      <c r="K7" s="687">
        <f t="shared" si="3"/>
        <v>0.40306306306306305</v>
      </c>
      <c r="L7" s="686">
        <v>1950</v>
      </c>
      <c r="M7" s="686">
        <v>927.5</v>
      </c>
      <c r="N7" s="687">
        <f t="shared" si="4"/>
        <v>0.47564102564102562</v>
      </c>
      <c r="O7" s="686">
        <f t="shared" si="5"/>
        <v>256.39999999999998</v>
      </c>
    </row>
    <row r="8" spans="1:15" s="26" customFormat="1" ht="16.5" customHeight="1" x14ac:dyDescent="0.25">
      <c r="A8" s="528" t="s">
        <v>55</v>
      </c>
      <c r="B8" s="686">
        <v>9362.7999999999993</v>
      </c>
      <c r="C8" s="686">
        <v>6973.8</v>
      </c>
      <c r="D8" s="687">
        <f t="shared" si="0"/>
        <v>0.74484128679454875</v>
      </c>
      <c r="E8" s="686">
        <v>9362.7999999999993</v>
      </c>
      <c r="F8" s="686">
        <v>7089.3</v>
      </c>
      <c r="G8" s="689">
        <f t="shared" si="1"/>
        <v>0.75717734011193238</v>
      </c>
      <c r="H8" s="690">
        <f>F8-C8</f>
        <v>115.5</v>
      </c>
      <c r="I8" s="688">
        <v>152.69999999999999</v>
      </c>
      <c r="J8" s="686">
        <v>152.69999999999999</v>
      </c>
      <c r="K8" s="687">
        <f t="shared" si="3"/>
        <v>1</v>
      </c>
      <c r="L8" s="686">
        <v>572.9</v>
      </c>
      <c r="M8" s="686">
        <v>572.9</v>
      </c>
      <c r="N8" s="687">
        <f t="shared" si="4"/>
        <v>1</v>
      </c>
      <c r="O8" s="686">
        <f t="shared" si="5"/>
        <v>420.2</v>
      </c>
    </row>
    <row r="9" spans="1:15" s="26" customFormat="1" ht="16.5" customHeight="1" x14ac:dyDescent="0.25">
      <c r="A9" s="528" t="s">
        <v>286</v>
      </c>
      <c r="B9" s="686">
        <v>9705.4</v>
      </c>
      <c r="C9" s="686">
        <v>9115.7000000000007</v>
      </c>
      <c r="D9" s="687">
        <f t="shared" si="0"/>
        <v>0.93924001071568419</v>
      </c>
      <c r="E9" s="686">
        <v>9705.4</v>
      </c>
      <c r="F9" s="686">
        <v>9624.5</v>
      </c>
      <c r="G9" s="689">
        <f t="shared" si="1"/>
        <v>0.99166443423248918</v>
      </c>
      <c r="H9" s="690">
        <f t="shared" si="2"/>
        <v>508.79999999999927</v>
      </c>
      <c r="I9" s="688">
        <v>163</v>
      </c>
      <c r="J9" s="686">
        <v>163</v>
      </c>
      <c r="K9" s="687">
        <f t="shared" si="3"/>
        <v>1</v>
      </c>
      <c r="L9" s="686">
        <v>440.1</v>
      </c>
      <c r="M9" s="686">
        <v>440.2</v>
      </c>
      <c r="N9" s="687">
        <f t="shared" si="4"/>
        <v>1.0002272210861167</v>
      </c>
      <c r="O9" s="686">
        <f t="shared" si="5"/>
        <v>277.2</v>
      </c>
    </row>
    <row r="10" spans="1:15" s="26" customFormat="1" ht="16.5" customHeight="1" x14ac:dyDescent="0.25">
      <c r="A10" s="528" t="s">
        <v>56</v>
      </c>
      <c r="B10" s="686">
        <v>11442.1</v>
      </c>
      <c r="C10" s="686">
        <v>11213.9</v>
      </c>
      <c r="D10" s="687">
        <f t="shared" si="0"/>
        <v>0.98005610858146663</v>
      </c>
      <c r="E10" s="686">
        <v>11442.1</v>
      </c>
      <c r="F10" s="686">
        <v>11300.4</v>
      </c>
      <c r="G10" s="689">
        <f t="shared" si="1"/>
        <v>0.98761590966693169</v>
      </c>
      <c r="H10" s="690">
        <f t="shared" si="2"/>
        <v>86.5</v>
      </c>
      <c r="I10" s="688">
        <v>23.7</v>
      </c>
      <c r="J10" s="686">
        <v>23.7</v>
      </c>
      <c r="K10" s="687">
        <f t="shared" si="3"/>
        <v>1</v>
      </c>
      <c r="L10" s="686">
        <v>234.6</v>
      </c>
      <c r="M10" s="686">
        <v>234.5</v>
      </c>
      <c r="N10" s="687">
        <f t="shared" si="4"/>
        <v>0.99957374254049447</v>
      </c>
      <c r="O10" s="686">
        <f t="shared" si="5"/>
        <v>210.8</v>
      </c>
    </row>
    <row r="11" spans="1:15" s="26" customFormat="1" ht="16.5" customHeight="1" x14ac:dyDescent="0.25">
      <c r="A11" s="528" t="s">
        <v>57</v>
      </c>
      <c r="B11" s="686">
        <v>3990.8</v>
      </c>
      <c r="C11" s="686">
        <v>3970.2</v>
      </c>
      <c r="D11" s="687">
        <f t="shared" si="0"/>
        <v>0.9948381276936954</v>
      </c>
      <c r="E11" s="686">
        <v>3990.8</v>
      </c>
      <c r="F11" s="686">
        <v>3990.8</v>
      </c>
      <c r="G11" s="689">
        <f t="shared" si="1"/>
        <v>1</v>
      </c>
      <c r="H11" s="690">
        <f t="shared" si="2"/>
        <v>20.600000000000364</v>
      </c>
      <c r="I11" s="688">
        <v>191.2</v>
      </c>
      <c r="J11" s="686">
        <v>190.8</v>
      </c>
      <c r="K11" s="687">
        <f t="shared" si="3"/>
        <v>0.99790794979079511</v>
      </c>
      <c r="L11" s="686">
        <v>287.39999999999998</v>
      </c>
      <c r="M11" s="686">
        <v>287.3</v>
      </c>
      <c r="N11" s="687">
        <f t="shared" si="4"/>
        <v>0.99965205288796111</v>
      </c>
      <c r="O11" s="686">
        <f t="shared" si="5"/>
        <v>96.5</v>
      </c>
    </row>
    <row r="12" spans="1:15" s="26" customFormat="1" ht="16.5" customHeight="1" x14ac:dyDescent="0.25">
      <c r="A12" s="528" t="s">
        <v>287</v>
      </c>
      <c r="B12" s="686">
        <v>4712.8999999999996</v>
      </c>
      <c r="C12" s="686">
        <v>4630.3</v>
      </c>
      <c r="D12" s="687">
        <f t="shared" si="0"/>
        <v>0.9824736361900317</v>
      </c>
      <c r="E12" s="686">
        <v>4712.8999999999996</v>
      </c>
      <c r="F12" s="686">
        <v>4633.7</v>
      </c>
      <c r="G12" s="689">
        <f t="shared" si="1"/>
        <v>0.98319506036622895</v>
      </c>
      <c r="H12" s="690">
        <f t="shared" si="2"/>
        <v>3.3999999999996362</v>
      </c>
      <c r="I12" s="688">
        <v>140</v>
      </c>
      <c r="J12" s="686">
        <v>154</v>
      </c>
      <c r="K12" s="687">
        <f t="shared" si="3"/>
        <v>1.1000000000000001</v>
      </c>
      <c r="L12" s="686">
        <v>360</v>
      </c>
      <c r="M12" s="686">
        <v>319.10000000000002</v>
      </c>
      <c r="N12" s="687">
        <f t="shared" si="4"/>
        <v>0.886388888888889</v>
      </c>
      <c r="O12" s="686">
        <f t="shared" si="5"/>
        <v>165.10000000000002</v>
      </c>
    </row>
    <row r="13" spans="1:15" s="26" customFormat="1" ht="16.5" customHeight="1" x14ac:dyDescent="0.25">
      <c r="A13" s="528" t="s">
        <v>58</v>
      </c>
      <c r="B13" s="686">
        <v>10568.4</v>
      </c>
      <c r="C13" s="686">
        <v>9580.9</v>
      </c>
      <c r="D13" s="687">
        <f t="shared" si="0"/>
        <v>0.9065610688467507</v>
      </c>
      <c r="E13" s="686">
        <v>10568.4</v>
      </c>
      <c r="F13" s="686">
        <v>9643.9</v>
      </c>
      <c r="G13" s="689">
        <f t="shared" si="1"/>
        <v>0.91252223610007188</v>
      </c>
      <c r="H13" s="690">
        <f>F13-C13</f>
        <v>63</v>
      </c>
      <c r="I13" s="688">
        <v>182</v>
      </c>
      <c r="J13" s="686">
        <v>96.5</v>
      </c>
      <c r="K13" s="687">
        <f t="shared" si="3"/>
        <v>0.53021978021978022</v>
      </c>
      <c r="L13" s="686">
        <v>354</v>
      </c>
      <c r="M13" s="686">
        <v>227.1</v>
      </c>
      <c r="N13" s="687">
        <f t="shared" si="4"/>
        <v>0.64152542372881349</v>
      </c>
      <c r="O13" s="686">
        <f t="shared" si="5"/>
        <v>130.6</v>
      </c>
    </row>
    <row r="14" spans="1:15" s="26" customFormat="1" ht="16.5" customHeight="1" x14ac:dyDescent="0.25">
      <c r="A14" s="528" t="s">
        <v>59</v>
      </c>
      <c r="B14" s="686">
        <v>13115.4</v>
      </c>
      <c r="C14" s="686">
        <v>11609.5</v>
      </c>
      <c r="D14" s="687">
        <f t="shared" si="0"/>
        <v>0.8851807798465926</v>
      </c>
      <c r="E14" s="686">
        <v>13115.4</v>
      </c>
      <c r="F14" s="686">
        <v>11624.1</v>
      </c>
      <c r="G14" s="689">
        <f t="shared" si="1"/>
        <v>0.88629397502173024</v>
      </c>
      <c r="H14" s="690">
        <f t="shared" si="2"/>
        <v>14.600000000000364</v>
      </c>
      <c r="I14" s="688">
        <v>466</v>
      </c>
      <c r="J14" s="686">
        <v>50.5</v>
      </c>
      <c r="K14" s="687">
        <f t="shared" si="3"/>
        <v>0.10836909871244635</v>
      </c>
      <c r="L14" s="686">
        <v>731</v>
      </c>
      <c r="M14" s="686">
        <v>385.8</v>
      </c>
      <c r="N14" s="687">
        <f t="shared" si="4"/>
        <v>0.52777017783857727</v>
      </c>
      <c r="O14" s="686">
        <f t="shared" si="5"/>
        <v>335.3</v>
      </c>
    </row>
    <row r="15" spans="1:15" s="26" customFormat="1" ht="16.5" customHeight="1" x14ac:dyDescent="0.25">
      <c r="A15" s="528" t="s">
        <v>60</v>
      </c>
      <c r="B15" s="686">
        <v>13277.1</v>
      </c>
      <c r="C15" s="686">
        <v>11617.2</v>
      </c>
      <c r="D15" s="687">
        <f t="shared" si="0"/>
        <v>0.87498022911629803</v>
      </c>
      <c r="E15" s="686">
        <v>13277.1</v>
      </c>
      <c r="F15" s="686">
        <v>11738.7</v>
      </c>
      <c r="G15" s="689">
        <f t="shared" si="1"/>
        <v>0.88413132385837268</v>
      </c>
      <c r="H15" s="690">
        <f t="shared" si="2"/>
        <v>121.5</v>
      </c>
      <c r="I15" s="688">
        <v>610</v>
      </c>
      <c r="J15" s="686">
        <v>337.9</v>
      </c>
      <c r="K15" s="687">
        <f>J15/I15</f>
        <v>0.55393442622950817</v>
      </c>
      <c r="L15" s="686">
        <v>1010</v>
      </c>
      <c r="M15" s="686">
        <v>844.3</v>
      </c>
      <c r="N15" s="687">
        <f t="shared" si="4"/>
        <v>0.83594059405940591</v>
      </c>
      <c r="O15" s="686">
        <f>M15-J15</f>
        <v>506.4</v>
      </c>
    </row>
    <row r="16" spans="1:15" s="26" customFormat="1" ht="16.5" customHeight="1" x14ac:dyDescent="0.25">
      <c r="A16" s="528" t="s">
        <v>61</v>
      </c>
      <c r="B16" s="686">
        <v>10020.9</v>
      </c>
      <c r="C16" s="686">
        <v>9906.9</v>
      </c>
      <c r="D16" s="687">
        <f t="shared" si="0"/>
        <v>0.9886237763075173</v>
      </c>
      <c r="E16" s="686">
        <v>10020.9</v>
      </c>
      <c r="F16" s="686">
        <v>10103.299999999999</v>
      </c>
      <c r="G16" s="689">
        <f t="shared" si="1"/>
        <v>1.0082228143180751</v>
      </c>
      <c r="H16" s="690">
        <f t="shared" si="2"/>
        <v>196.39999999999964</v>
      </c>
      <c r="I16" s="688">
        <v>30</v>
      </c>
      <c r="J16" s="686">
        <v>17.399999999999999</v>
      </c>
      <c r="K16" s="692">
        <f>J16/I16</f>
        <v>0.57999999999999996</v>
      </c>
      <c r="L16" s="686">
        <v>130</v>
      </c>
      <c r="M16" s="686">
        <v>123.9</v>
      </c>
      <c r="N16" s="692">
        <f>SUM(M16/L16)</f>
        <v>0.95307692307692315</v>
      </c>
      <c r="O16" s="686">
        <f t="shared" si="5"/>
        <v>106.5</v>
      </c>
    </row>
    <row r="17" spans="1:15" s="26" customFormat="1" ht="16.5" customHeight="1" thickBot="1" x14ac:dyDescent="0.3">
      <c r="A17" s="532" t="s">
        <v>62</v>
      </c>
      <c r="B17" s="693">
        <v>21346</v>
      </c>
      <c r="C17" s="693">
        <v>18296.2</v>
      </c>
      <c r="D17" s="694">
        <f t="shared" si="0"/>
        <v>0.85712545676004881</v>
      </c>
      <c r="E17" s="693">
        <v>21346</v>
      </c>
      <c r="F17" s="693">
        <v>18380.8</v>
      </c>
      <c r="G17" s="695">
        <f t="shared" si="1"/>
        <v>0.86108872856741303</v>
      </c>
      <c r="H17" s="696">
        <f t="shared" si="2"/>
        <v>84.599999999998545</v>
      </c>
      <c r="I17" s="693">
        <v>1910</v>
      </c>
      <c r="J17" s="693">
        <v>1568.3</v>
      </c>
      <c r="K17" s="694">
        <f t="shared" si="3"/>
        <v>0.82109947643979053</v>
      </c>
      <c r="L17" s="693">
        <v>2341</v>
      </c>
      <c r="M17" s="693">
        <v>1876.5</v>
      </c>
      <c r="N17" s="692">
        <f>SUM(M17/L17)</f>
        <v>0.80158052114480993</v>
      </c>
      <c r="O17" s="697">
        <f t="shared" si="5"/>
        <v>308.20000000000005</v>
      </c>
    </row>
    <row r="18" spans="1:15" s="27" customFormat="1" ht="27.6" customHeight="1" thickBot="1" x14ac:dyDescent="0.3">
      <c r="A18" s="913" t="s">
        <v>63</v>
      </c>
      <c r="B18" s="758">
        <f>SUM(B5:B17)</f>
        <v>168358.39999999997</v>
      </c>
      <c r="C18" s="758">
        <f>SUM(C5:C17)</f>
        <v>152808.9</v>
      </c>
      <c r="D18" s="914">
        <f>C18/B18</f>
        <v>0.90764048601079617</v>
      </c>
      <c r="E18" s="758">
        <f>SUM(E5:E17)</f>
        <v>168358.39999999997</v>
      </c>
      <c r="F18" s="758">
        <f>SUM(F5:F17)</f>
        <v>154666.79999999999</v>
      </c>
      <c r="G18" s="915">
        <f>F18/E18</f>
        <v>0.91867587242454207</v>
      </c>
      <c r="H18" s="916">
        <f>SUM(H5:H17)</f>
        <v>1857.899999999996</v>
      </c>
      <c r="I18" s="917">
        <f>SUM(I5:I17)</f>
        <v>8424</v>
      </c>
      <c r="J18" s="758">
        <f>SUM(J5:J17)</f>
        <v>6530.5999999999995</v>
      </c>
      <c r="K18" s="918">
        <f t="shared" si="3"/>
        <v>0.77523741690408354</v>
      </c>
      <c r="L18" s="758">
        <f>SUM(L5:L17)</f>
        <v>11795.1</v>
      </c>
      <c r="M18" s="758">
        <f>SUM(M5:M17)</f>
        <v>9972.4000000000015</v>
      </c>
      <c r="N18" s="915">
        <f t="shared" si="4"/>
        <v>0.84546972895524419</v>
      </c>
      <c r="O18" s="758">
        <f>SUM(O5:O17)</f>
        <v>3441.8</v>
      </c>
    </row>
    <row r="19" spans="1:15" s="26" customFormat="1" ht="16.5" customHeight="1" x14ac:dyDescent="0.25">
      <c r="A19" s="698" t="s">
        <v>64</v>
      </c>
      <c r="B19" s="684">
        <v>3892.2</v>
      </c>
      <c r="C19" s="684">
        <v>3991.6</v>
      </c>
      <c r="D19" s="685">
        <f t="shared" si="0"/>
        <v>1.0255382559991779</v>
      </c>
      <c r="E19" s="684">
        <v>3892.2</v>
      </c>
      <c r="F19" s="684">
        <v>4031</v>
      </c>
      <c r="G19" s="699">
        <f t="shared" si="1"/>
        <v>1.035661065721186</v>
      </c>
      <c r="H19" s="700">
        <f>F19-C19</f>
        <v>39.400000000000091</v>
      </c>
      <c r="I19" s="684">
        <v>93.4</v>
      </c>
      <c r="J19" s="684">
        <v>93.1</v>
      </c>
      <c r="K19" s="685">
        <f t="shared" si="3"/>
        <v>0.99678800856531036</v>
      </c>
      <c r="L19" s="684">
        <v>104.8</v>
      </c>
      <c r="M19" s="684">
        <v>104.7</v>
      </c>
      <c r="N19" s="685">
        <f t="shared" si="4"/>
        <v>0.99904580152671763</v>
      </c>
      <c r="O19" s="683">
        <f t="shared" si="5"/>
        <v>11.600000000000009</v>
      </c>
    </row>
    <row r="20" spans="1:15" s="26" customFormat="1" ht="16.5" customHeight="1" x14ac:dyDescent="0.25">
      <c r="A20" s="528" t="s">
        <v>65</v>
      </c>
      <c r="B20" s="686">
        <v>2279.3000000000002</v>
      </c>
      <c r="C20" s="684">
        <v>2296.1999999999998</v>
      </c>
      <c r="D20" s="687">
        <f t="shared" si="0"/>
        <v>1.0074145571008641</v>
      </c>
      <c r="E20" s="684">
        <v>2279.3000000000002</v>
      </c>
      <c r="F20" s="684">
        <v>2304.6</v>
      </c>
      <c r="G20" s="699">
        <f t="shared" si="1"/>
        <v>1.0110998990918263</v>
      </c>
      <c r="H20" s="690">
        <f t="shared" ref="H20:H31" si="6">F20-C20</f>
        <v>8.4000000000000909</v>
      </c>
      <c r="I20" s="686">
        <v>69.8</v>
      </c>
      <c r="J20" s="684">
        <v>69.599999999999994</v>
      </c>
      <c r="K20" s="685">
        <f t="shared" si="3"/>
        <v>0.99713467048710602</v>
      </c>
      <c r="L20" s="684">
        <v>195.3</v>
      </c>
      <c r="M20" s="684">
        <v>195.2</v>
      </c>
      <c r="N20" s="687">
        <f t="shared" si="4"/>
        <v>0.99948796722990263</v>
      </c>
      <c r="O20" s="686">
        <f t="shared" si="5"/>
        <v>125.6</v>
      </c>
    </row>
    <row r="21" spans="1:15" s="26" customFormat="1" ht="16.5" customHeight="1" x14ac:dyDescent="0.25">
      <c r="A21" s="528" t="s">
        <v>66</v>
      </c>
      <c r="B21" s="686">
        <v>2442</v>
      </c>
      <c r="C21" s="684">
        <v>2336.8000000000002</v>
      </c>
      <c r="D21" s="687">
        <f t="shared" si="0"/>
        <v>0.956920556920557</v>
      </c>
      <c r="E21" s="684">
        <v>2442</v>
      </c>
      <c r="F21" s="684">
        <v>2341.9</v>
      </c>
      <c r="G21" s="689">
        <f t="shared" si="1"/>
        <v>0.95900900900900909</v>
      </c>
      <c r="H21" s="690">
        <f t="shared" si="6"/>
        <v>5.0999999999999091</v>
      </c>
      <c r="I21" s="686">
        <v>59.1</v>
      </c>
      <c r="J21" s="684">
        <v>59.1</v>
      </c>
      <c r="K21" s="685">
        <f t="shared" si="3"/>
        <v>1</v>
      </c>
      <c r="L21" s="684">
        <v>164</v>
      </c>
      <c r="M21" s="684">
        <v>164</v>
      </c>
      <c r="N21" s="687">
        <f t="shared" si="4"/>
        <v>1</v>
      </c>
      <c r="O21" s="686">
        <f t="shared" si="5"/>
        <v>104.9</v>
      </c>
    </row>
    <row r="22" spans="1:15" s="26" customFormat="1" ht="16.5" customHeight="1" x14ac:dyDescent="0.25">
      <c r="A22" s="528" t="s">
        <v>67</v>
      </c>
      <c r="B22" s="686">
        <v>3396.6</v>
      </c>
      <c r="C22" s="684">
        <v>2896.2</v>
      </c>
      <c r="D22" s="687">
        <f t="shared" si="0"/>
        <v>0.85267620561738211</v>
      </c>
      <c r="E22" s="684">
        <v>3396.6</v>
      </c>
      <c r="F22" s="684">
        <v>3423.3</v>
      </c>
      <c r="G22" s="689">
        <f t="shared" si="1"/>
        <v>1.0078608019784492</v>
      </c>
      <c r="H22" s="690">
        <f t="shared" si="6"/>
        <v>527.10000000000036</v>
      </c>
      <c r="I22" s="686">
        <v>3</v>
      </c>
      <c r="J22" s="684">
        <v>3</v>
      </c>
      <c r="K22" s="685">
        <f t="shared" si="3"/>
        <v>1</v>
      </c>
      <c r="L22" s="684">
        <v>117.6</v>
      </c>
      <c r="M22" s="684">
        <v>117.6</v>
      </c>
      <c r="N22" s="687">
        <f t="shared" si="4"/>
        <v>1</v>
      </c>
      <c r="O22" s="686">
        <f t="shared" si="5"/>
        <v>114.6</v>
      </c>
    </row>
    <row r="23" spans="1:15" s="26" customFormat="1" ht="16.5" customHeight="1" x14ac:dyDescent="0.25">
      <c r="A23" s="528" t="s">
        <v>68</v>
      </c>
      <c r="B23" s="686">
        <v>3398</v>
      </c>
      <c r="C23" s="684">
        <v>3704.6</v>
      </c>
      <c r="D23" s="687">
        <f t="shared" si="0"/>
        <v>1.0902295467922307</v>
      </c>
      <c r="E23" s="684">
        <v>3398</v>
      </c>
      <c r="F23" s="684">
        <v>3729.2</v>
      </c>
      <c r="G23" s="689">
        <f t="shared" si="1"/>
        <v>1.0974690994702765</v>
      </c>
      <c r="H23" s="690">
        <f t="shared" si="6"/>
        <v>24.599999999999909</v>
      </c>
      <c r="I23" s="686">
        <v>29.5</v>
      </c>
      <c r="J23" s="684">
        <v>29.2</v>
      </c>
      <c r="K23" s="685">
        <f t="shared" si="3"/>
        <v>0.98983050847457621</v>
      </c>
      <c r="L23" s="684">
        <v>181.5</v>
      </c>
      <c r="M23" s="684">
        <v>181.3</v>
      </c>
      <c r="N23" s="687">
        <f t="shared" si="4"/>
        <v>0.99889807162534439</v>
      </c>
      <c r="O23" s="686">
        <f t="shared" si="5"/>
        <v>152.10000000000002</v>
      </c>
    </row>
    <row r="24" spans="1:15" s="26" customFormat="1" ht="16.5" customHeight="1" x14ac:dyDescent="0.25">
      <c r="A24" s="528" t="s">
        <v>69</v>
      </c>
      <c r="B24" s="686">
        <v>3807.4</v>
      </c>
      <c r="C24" s="684">
        <v>3380.6</v>
      </c>
      <c r="D24" s="687">
        <f t="shared" si="0"/>
        <v>0.8879025056468981</v>
      </c>
      <c r="E24" s="684">
        <v>3807.4</v>
      </c>
      <c r="F24" s="686">
        <v>3532.2</v>
      </c>
      <c r="G24" s="689">
        <f t="shared" si="1"/>
        <v>0.92771970373483215</v>
      </c>
      <c r="H24" s="690">
        <f t="shared" si="6"/>
        <v>151.59999999999991</v>
      </c>
      <c r="I24" s="686">
        <v>102.6</v>
      </c>
      <c r="J24" s="684">
        <v>102.6</v>
      </c>
      <c r="K24" s="685">
        <f t="shared" si="3"/>
        <v>1</v>
      </c>
      <c r="L24" s="684">
        <v>203</v>
      </c>
      <c r="M24" s="686">
        <v>203</v>
      </c>
      <c r="N24" s="687">
        <f t="shared" si="4"/>
        <v>1</v>
      </c>
      <c r="O24" s="686">
        <f t="shared" si="5"/>
        <v>100.4</v>
      </c>
    </row>
    <row r="25" spans="1:15" s="26" customFormat="1" ht="16.5" customHeight="1" x14ac:dyDescent="0.25">
      <c r="A25" s="528" t="s">
        <v>70</v>
      </c>
      <c r="B25" s="686">
        <v>3184.3</v>
      </c>
      <c r="C25" s="684">
        <v>3095</v>
      </c>
      <c r="D25" s="687">
        <f t="shared" si="0"/>
        <v>0.97195615990955619</v>
      </c>
      <c r="E25" s="684">
        <v>3184.3</v>
      </c>
      <c r="F25" s="686">
        <v>3113</v>
      </c>
      <c r="G25" s="689">
        <f t="shared" si="1"/>
        <v>0.97760889363439374</v>
      </c>
      <c r="H25" s="690">
        <f t="shared" si="6"/>
        <v>18</v>
      </c>
      <c r="I25" s="686">
        <v>37</v>
      </c>
      <c r="J25" s="684">
        <v>31.7</v>
      </c>
      <c r="K25" s="685">
        <f t="shared" si="3"/>
        <v>0.85675675675675678</v>
      </c>
      <c r="L25" s="684">
        <v>90</v>
      </c>
      <c r="M25" s="686">
        <v>78.8</v>
      </c>
      <c r="N25" s="687">
        <f t="shared" si="4"/>
        <v>0.87555555555555553</v>
      </c>
      <c r="O25" s="686">
        <f t="shared" si="5"/>
        <v>47.099999999999994</v>
      </c>
    </row>
    <row r="26" spans="1:15" s="26" customFormat="1" ht="16.5" customHeight="1" x14ac:dyDescent="0.25">
      <c r="A26" s="528" t="s">
        <v>71</v>
      </c>
      <c r="B26" s="686">
        <v>8266</v>
      </c>
      <c r="C26" s="684">
        <v>6564</v>
      </c>
      <c r="D26" s="687">
        <f t="shared" si="0"/>
        <v>0.79409629808855553</v>
      </c>
      <c r="E26" s="684">
        <v>8266</v>
      </c>
      <c r="F26" s="686">
        <v>6589</v>
      </c>
      <c r="G26" s="689">
        <f t="shared" si="1"/>
        <v>0.79712073554318896</v>
      </c>
      <c r="H26" s="690">
        <f t="shared" si="6"/>
        <v>25</v>
      </c>
      <c r="I26" s="686">
        <v>75.5</v>
      </c>
      <c r="J26" s="684">
        <v>75.400000000000006</v>
      </c>
      <c r="K26" s="685">
        <f t="shared" si="3"/>
        <v>0.99867549668874178</v>
      </c>
      <c r="L26" s="684">
        <v>205.3</v>
      </c>
      <c r="M26" s="686">
        <v>205.3</v>
      </c>
      <c r="N26" s="687">
        <f t="shared" si="4"/>
        <v>1</v>
      </c>
      <c r="O26" s="686">
        <f t="shared" si="5"/>
        <v>129.9</v>
      </c>
    </row>
    <row r="27" spans="1:15" s="26" customFormat="1" ht="16.5" customHeight="1" x14ac:dyDescent="0.25">
      <c r="A27" s="528" t="s">
        <v>72</v>
      </c>
      <c r="B27" s="686">
        <v>3961.9</v>
      </c>
      <c r="C27" s="684">
        <v>3004.4</v>
      </c>
      <c r="D27" s="687">
        <f t="shared" si="0"/>
        <v>0.75832302683056108</v>
      </c>
      <c r="E27" s="684">
        <v>3961.9</v>
      </c>
      <c r="F27" s="686">
        <v>3012.4</v>
      </c>
      <c r="G27" s="689">
        <f t="shared" si="1"/>
        <v>0.76034226002675487</v>
      </c>
      <c r="H27" s="690">
        <f t="shared" si="6"/>
        <v>8</v>
      </c>
      <c r="I27" s="686">
        <v>24.5</v>
      </c>
      <c r="J27" s="684">
        <v>24.5</v>
      </c>
      <c r="K27" s="685">
        <f t="shared" si="3"/>
        <v>1</v>
      </c>
      <c r="L27" s="684">
        <v>139.19999999999999</v>
      </c>
      <c r="M27" s="686">
        <v>139.19999999999999</v>
      </c>
      <c r="N27" s="687">
        <f t="shared" si="4"/>
        <v>1</v>
      </c>
      <c r="O27" s="686">
        <f>M27-J27</f>
        <v>114.69999999999999</v>
      </c>
    </row>
    <row r="28" spans="1:15" s="26" customFormat="1" ht="16.5" customHeight="1" x14ac:dyDescent="0.25">
      <c r="A28" s="528" t="s">
        <v>73</v>
      </c>
      <c r="B28" s="686">
        <v>4015</v>
      </c>
      <c r="C28" s="684">
        <v>3563.1</v>
      </c>
      <c r="D28" s="687">
        <f t="shared" si="0"/>
        <v>0.88744707347447072</v>
      </c>
      <c r="E28" s="684">
        <v>4015</v>
      </c>
      <c r="F28" s="686">
        <v>3605.5</v>
      </c>
      <c r="G28" s="689">
        <f t="shared" si="1"/>
        <v>0.89800747198007469</v>
      </c>
      <c r="H28" s="690">
        <f t="shared" si="6"/>
        <v>42.400000000000091</v>
      </c>
      <c r="I28" s="686">
        <v>28.7</v>
      </c>
      <c r="J28" s="684">
        <v>28.7</v>
      </c>
      <c r="K28" s="685">
        <f t="shared" si="3"/>
        <v>1</v>
      </c>
      <c r="L28" s="684">
        <v>40.5</v>
      </c>
      <c r="M28" s="686">
        <v>40.5</v>
      </c>
      <c r="N28" s="687">
        <f t="shared" si="4"/>
        <v>1</v>
      </c>
      <c r="O28" s="686">
        <f t="shared" si="5"/>
        <v>11.8</v>
      </c>
    </row>
    <row r="29" spans="1:15" s="26" customFormat="1" ht="16.5" customHeight="1" x14ac:dyDescent="0.25">
      <c r="A29" s="528" t="s">
        <v>74</v>
      </c>
      <c r="B29" s="686">
        <v>3231.8</v>
      </c>
      <c r="C29" s="684">
        <v>2995.1</v>
      </c>
      <c r="D29" s="687">
        <f>C29/B29</f>
        <v>0.92675908162633813</v>
      </c>
      <c r="E29" s="684">
        <v>3231.8</v>
      </c>
      <c r="F29" s="686">
        <v>3031.8</v>
      </c>
      <c r="G29" s="689">
        <f>F29/E29</f>
        <v>0.93811498236277002</v>
      </c>
      <c r="H29" s="690">
        <f>F29-C29</f>
        <v>36.700000000000273</v>
      </c>
      <c r="I29" s="686">
        <v>168.5</v>
      </c>
      <c r="J29" s="684">
        <v>168.5</v>
      </c>
      <c r="K29" s="685">
        <f>J29/I29</f>
        <v>1</v>
      </c>
      <c r="L29" s="684">
        <v>440.8</v>
      </c>
      <c r="M29" s="686">
        <v>440.8</v>
      </c>
      <c r="N29" s="687">
        <f>M29/L29</f>
        <v>1</v>
      </c>
      <c r="O29" s="686">
        <f>M29-J29</f>
        <v>272.3</v>
      </c>
    </row>
    <row r="30" spans="1:15" s="26" customFormat="1" ht="16.5" customHeight="1" x14ac:dyDescent="0.25">
      <c r="A30" s="528" t="s">
        <v>75</v>
      </c>
      <c r="B30" s="686">
        <v>6453.5</v>
      </c>
      <c r="C30" s="684">
        <v>5830.1</v>
      </c>
      <c r="D30" s="687">
        <f t="shared" si="0"/>
        <v>0.90340125513287373</v>
      </c>
      <c r="E30" s="684">
        <v>6453.5</v>
      </c>
      <c r="F30" s="686">
        <v>5942.2</v>
      </c>
      <c r="G30" s="689">
        <f t="shared" si="1"/>
        <v>0.92077167428527151</v>
      </c>
      <c r="H30" s="690">
        <f t="shared" si="6"/>
        <v>112.09999999999945</v>
      </c>
      <c r="I30" s="686">
        <v>97.6</v>
      </c>
      <c r="J30" s="684">
        <v>97.6</v>
      </c>
      <c r="K30" s="685">
        <f>J30/I30</f>
        <v>1</v>
      </c>
      <c r="L30" s="684">
        <v>265.3</v>
      </c>
      <c r="M30" s="686">
        <v>265.3</v>
      </c>
      <c r="N30" s="687">
        <f t="shared" si="4"/>
        <v>1</v>
      </c>
      <c r="O30" s="686">
        <f t="shared" si="5"/>
        <v>167.70000000000002</v>
      </c>
    </row>
    <row r="31" spans="1:15" s="26" customFormat="1" ht="16.5" customHeight="1" thickBot="1" x14ac:dyDescent="0.3">
      <c r="A31" s="532" t="s">
        <v>76</v>
      </c>
      <c r="B31" s="693">
        <v>4062.5</v>
      </c>
      <c r="C31" s="701">
        <v>3175.8</v>
      </c>
      <c r="D31" s="694">
        <f t="shared" si="0"/>
        <v>0.78173538461538461</v>
      </c>
      <c r="E31" s="701">
        <v>4062.5</v>
      </c>
      <c r="F31" s="693">
        <v>3229</v>
      </c>
      <c r="G31" s="695">
        <f t="shared" si="1"/>
        <v>0.79483076923076923</v>
      </c>
      <c r="H31" s="702">
        <f t="shared" si="6"/>
        <v>53.199999999999818</v>
      </c>
      <c r="I31" s="693">
        <v>8.6</v>
      </c>
      <c r="J31" s="701">
        <v>8.6</v>
      </c>
      <c r="K31" s="685">
        <v>0.97599999999999998</v>
      </c>
      <c r="L31" s="701">
        <v>143.9</v>
      </c>
      <c r="M31" s="693">
        <v>143.9</v>
      </c>
      <c r="N31" s="687">
        <f t="shared" si="4"/>
        <v>1</v>
      </c>
      <c r="O31" s="693">
        <f t="shared" si="5"/>
        <v>135.30000000000001</v>
      </c>
    </row>
    <row r="32" spans="1:15" ht="28.2" customHeight="1" thickBot="1" x14ac:dyDescent="0.3">
      <c r="A32" s="913" t="s">
        <v>77</v>
      </c>
      <c r="B32" s="758">
        <f>SUM(B19:B31)</f>
        <v>52390.5</v>
      </c>
      <c r="C32" s="758">
        <f>SUM(C19:C31)</f>
        <v>46833.5</v>
      </c>
      <c r="D32" s="918">
        <f t="shared" si="0"/>
        <v>0.89393115164008741</v>
      </c>
      <c r="E32" s="758">
        <f>SUM(E19:E31)</f>
        <v>52390.5</v>
      </c>
      <c r="F32" s="758">
        <f>SUM(F19:F31)</f>
        <v>47885.100000000006</v>
      </c>
      <c r="G32" s="915">
        <f>F32/E32</f>
        <v>0.9140034929996852</v>
      </c>
      <c r="H32" s="916">
        <f>SUM(H19:H31)</f>
        <v>1051.5999999999999</v>
      </c>
      <c r="I32" s="919">
        <f>SUM(I19:I31)</f>
        <v>797.80000000000007</v>
      </c>
      <c r="J32" s="758">
        <f>SUM(J19:J31)</f>
        <v>791.6</v>
      </c>
      <c r="K32" s="918">
        <f>J32/I32</f>
        <v>0.99222862872900475</v>
      </c>
      <c r="L32" s="758">
        <f>SUM(L19:L31)</f>
        <v>2291.2000000000003</v>
      </c>
      <c r="M32" s="758">
        <f>SUM(M19:M31)</f>
        <v>2279.6</v>
      </c>
      <c r="N32" s="915">
        <f>M32/L32</f>
        <v>0.99493715083798862</v>
      </c>
      <c r="O32" s="758">
        <f>SUM(O19:O31)</f>
        <v>1488</v>
      </c>
    </row>
    <row r="33" spans="1:15" s="29" customFormat="1" ht="17.25" customHeight="1" thickBot="1" x14ac:dyDescent="0.3">
      <c r="A33" s="725" t="s">
        <v>78</v>
      </c>
      <c r="B33" s="726">
        <v>55441.599999999999</v>
      </c>
      <c r="C33" s="726">
        <v>54622</v>
      </c>
      <c r="D33" s="727">
        <f>C33/B33</f>
        <v>0.98521687685781079</v>
      </c>
      <c r="E33" s="726">
        <v>55441.599999999999</v>
      </c>
      <c r="F33" s="726">
        <v>56736.800000000003</v>
      </c>
      <c r="G33" s="728">
        <f>F33/E33</f>
        <v>1.0233615191480767</v>
      </c>
      <c r="H33" s="729">
        <f>F33-C33</f>
        <v>2114.8000000000029</v>
      </c>
      <c r="I33" s="730">
        <v>769</v>
      </c>
      <c r="J33" s="730">
        <v>568.4</v>
      </c>
      <c r="K33" s="731">
        <f>J33/I33</f>
        <v>0.73914174252275677</v>
      </c>
      <c r="L33" s="726">
        <v>900</v>
      </c>
      <c r="M33" s="732">
        <v>653</v>
      </c>
      <c r="N33" s="731">
        <f>M33/L33</f>
        <v>0.72555555555555551</v>
      </c>
      <c r="O33" s="28">
        <f>M33-J33</f>
        <v>84.600000000000023</v>
      </c>
    </row>
    <row r="34" spans="1:15" s="26" customFormat="1" ht="17.25" customHeight="1" thickBot="1" x14ac:dyDescent="0.3">
      <c r="A34" s="733" t="s">
        <v>150</v>
      </c>
      <c r="B34" s="734">
        <v>4212</v>
      </c>
      <c r="C34" s="734">
        <v>2810.1</v>
      </c>
      <c r="D34" s="735">
        <f>C34/B34</f>
        <v>0.66716524216524209</v>
      </c>
      <c r="E34" s="734">
        <v>4212</v>
      </c>
      <c r="F34" s="734">
        <v>2642.2</v>
      </c>
      <c r="G34" s="728">
        <f>F34/E34</f>
        <v>0.62730294396961062</v>
      </c>
      <c r="H34" s="736">
        <f>F34-C34</f>
        <v>-167.90000000000009</v>
      </c>
      <c r="I34" s="734">
        <v>3</v>
      </c>
      <c r="J34" s="734">
        <v>1.5</v>
      </c>
      <c r="K34" s="731">
        <f>J34/I34</f>
        <v>0.5</v>
      </c>
      <c r="L34" s="734">
        <v>85</v>
      </c>
      <c r="M34" s="737">
        <v>36.700000000000003</v>
      </c>
      <c r="N34" s="731">
        <f>M34/L34</f>
        <v>0.43176470588235299</v>
      </c>
      <c r="O34" s="738">
        <f>M34-J34</f>
        <v>35.200000000000003</v>
      </c>
    </row>
    <row r="35" spans="1:15" ht="28.2" customHeight="1" x14ac:dyDescent="0.25">
      <c r="A35" s="920" t="s">
        <v>149</v>
      </c>
      <c r="B35" s="921">
        <f>SUM(B33:B34)</f>
        <v>59653.599999999999</v>
      </c>
      <c r="C35" s="921">
        <f>SUM(C33:C34)</f>
        <v>57432.1</v>
      </c>
      <c r="D35" s="922">
        <f>C35/B35</f>
        <v>0.96276000107286064</v>
      </c>
      <c r="E35" s="921">
        <f>SUM(E33:E34)</f>
        <v>59653.599999999999</v>
      </c>
      <c r="F35" s="921">
        <f>SUM(F33:F34)</f>
        <v>59379</v>
      </c>
      <c r="G35" s="923">
        <f>F35/E35</f>
        <v>0.99539675727868904</v>
      </c>
      <c r="H35" s="924">
        <f>SUM(H33:H34)</f>
        <v>1946.9000000000028</v>
      </c>
      <c r="I35" s="925">
        <f>SUM(I33:I34)</f>
        <v>772</v>
      </c>
      <c r="J35" s="921">
        <f>SUM(J33:J34)</f>
        <v>569.9</v>
      </c>
      <c r="K35" s="926">
        <f t="shared" si="3"/>
        <v>0.7382124352331606</v>
      </c>
      <c r="L35" s="921">
        <f>SUM(L33:L34)</f>
        <v>985</v>
      </c>
      <c r="M35" s="921">
        <f>SUM(M33:M34)</f>
        <v>689.7</v>
      </c>
      <c r="N35" s="926">
        <f>M35/L35</f>
        <v>0.70020304568527925</v>
      </c>
      <c r="O35" s="921">
        <f>SUM(O33:O34)</f>
        <v>119.80000000000003</v>
      </c>
    </row>
    <row r="36" spans="1:15" ht="24" customHeight="1" x14ac:dyDescent="0.25">
      <c r="A36" s="1240"/>
      <c r="B36" s="1241"/>
      <c r="C36" s="1241"/>
      <c r="D36" s="1241"/>
      <c r="E36" s="1241"/>
      <c r="F36" s="1241"/>
      <c r="G36" s="1241"/>
      <c r="H36" s="1241"/>
      <c r="I36" s="30"/>
      <c r="J36" s="30"/>
      <c r="K36" s="2"/>
      <c r="L36" s="1"/>
      <c r="M36" s="1"/>
      <c r="N36" s="1"/>
      <c r="O36" s="1"/>
    </row>
    <row r="37" spans="1:15" ht="17.25" customHeight="1" x14ac:dyDescent="0.25">
      <c r="A37" s="1242" t="s">
        <v>679</v>
      </c>
      <c r="B37" s="1243"/>
      <c r="C37" s="1243"/>
      <c r="D37" s="1243"/>
      <c r="E37" s="1243"/>
      <c r="F37" s="1243"/>
      <c r="G37" s="1243"/>
      <c r="H37" s="1243"/>
      <c r="I37" s="1243"/>
      <c r="J37" s="1243"/>
      <c r="K37" s="1243"/>
      <c r="L37" s="1243"/>
      <c r="M37" s="1243"/>
      <c r="N37" s="1243"/>
      <c r="O37" s="1243"/>
    </row>
    <row r="38" spans="1:15" ht="18" customHeight="1" x14ac:dyDescent="0.25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</row>
  </sheetData>
  <mergeCells count="12">
    <mergeCell ref="A36:H36"/>
    <mergeCell ref="A37:O37"/>
    <mergeCell ref="A2:A4"/>
    <mergeCell ref="B3:D3"/>
    <mergeCell ref="E3:G3"/>
    <mergeCell ref="A1:N1"/>
    <mergeCell ref="B2:H2"/>
    <mergeCell ref="I2:O2"/>
    <mergeCell ref="H3:H4"/>
    <mergeCell ref="I3:K3"/>
    <mergeCell ref="L3:N3"/>
    <mergeCell ref="O3:O4"/>
  </mergeCells>
  <phoneticPr fontId="3" type="noConversion"/>
  <printOptions horizontalCentered="1"/>
  <pageMargins left="0.59055118110236227" right="0.59055118110236227" top="0.59055118110236227" bottom="0.43307086614173229" header="0" footer="0.15748031496062992"/>
  <pageSetup paperSize="9" scale="75" fitToHeight="2" orientation="landscape" r:id="rId1"/>
  <headerFooter>
    <oddFooter>&amp;L&amp;"Arial,Obyčejné"&amp;9Přehled o hospodaření za rok 2020</oddFooter>
  </headerFooter>
  <colBreaks count="1" manualBreakCount="1">
    <brk id="15" max="3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IS45"/>
  <sheetViews>
    <sheetView view="pageBreakPreview" zoomScale="90" zoomScaleNormal="90" zoomScaleSheetLayoutView="90" workbookViewId="0">
      <pane ySplit="4" topLeftCell="A29" activePane="bottomLeft" state="frozen"/>
      <selection pane="bottomLeft" activeCell="D35" sqref="D35"/>
    </sheetView>
  </sheetViews>
  <sheetFormatPr defaultColWidth="9.109375" defaultRowHeight="13.2" x14ac:dyDescent="0.25"/>
  <cols>
    <col min="1" max="1" width="27.6640625" style="22" customWidth="1"/>
    <col min="2" max="6" width="15.33203125" style="22" customWidth="1"/>
    <col min="7" max="7" width="9.109375" style="22"/>
    <col min="8" max="8" width="13.33203125" style="22" bestFit="1" customWidth="1"/>
    <col min="9" max="16384" width="9.109375" style="22"/>
  </cols>
  <sheetData>
    <row r="1" spans="1:7" ht="80.400000000000006" customHeight="1" x14ac:dyDescent="0.25">
      <c r="A1" s="1249" t="s">
        <v>518</v>
      </c>
      <c r="B1" s="1249"/>
      <c r="C1" s="1249"/>
      <c r="D1" s="1249"/>
      <c r="E1" s="1249"/>
      <c r="F1" s="677" t="s">
        <v>648</v>
      </c>
      <c r="G1" s="389"/>
    </row>
    <row r="2" spans="1:7" ht="21.6" customHeight="1" x14ac:dyDescent="0.25">
      <c r="A2" s="1246" t="s">
        <v>331</v>
      </c>
      <c r="B2" s="1246" t="s">
        <v>332</v>
      </c>
      <c r="C2" s="1250"/>
      <c r="D2" s="1250"/>
      <c r="E2" s="1246" t="s">
        <v>333</v>
      </c>
      <c r="F2" s="1247"/>
      <c r="G2" s="85"/>
    </row>
    <row r="3" spans="1:7" ht="21.6" customHeight="1" x14ac:dyDescent="0.25">
      <c r="A3" s="1250"/>
      <c r="B3" s="1246" t="s">
        <v>48</v>
      </c>
      <c r="C3" s="1246" t="s">
        <v>334</v>
      </c>
      <c r="D3" s="1246"/>
      <c r="E3" s="1246" t="s">
        <v>268</v>
      </c>
      <c r="F3" s="1246" t="s">
        <v>185</v>
      </c>
    </row>
    <row r="4" spans="1:7" ht="21.6" customHeight="1" thickBot="1" x14ac:dyDescent="0.3">
      <c r="A4" s="1251"/>
      <c r="B4" s="1252"/>
      <c r="C4" s="937" t="s">
        <v>335</v>
      </c>
      <c r="D4" s="937" t="s">
        <v>336</v>
      </c>
      <c r="E4" s="1253"/>
      <c r="F4" s="1253"/>
    </row>
    <row r="5" spans="1:7" ht="21" customHeight="1" x14ac:dyDescent="0.25">
      <c r="A5" s="423" t="s">
        <v>53</v>
      </c>
      <c r="B5" s="507">
        <f>C5+D5</f>
        <v>141031.29</v>
      </c>
      <c r="C5" s="504">
        <v>100000</v>
      </c>
      <c r="D5" s="428">
        <v>41031.29</v>
      </c>
      <c r="E5" s="424">
        <v>40182.67</v>
      </c>
      <c r="F5" s="428">
        <v>0</v>
      </c>
    </row>
    <row r="6" spans="1:7" ht="21" customHeight="1" x14ac:dyDescent="0.25">
      <c r="A6" s="396" t="s">
        <v>186</v>
      </c>
      <c r="B6" s="508">
        <f t="shared" ref="B6:B18" si="0">C6+D6</f>
        <v>487598.6</v>
      </c>
      <c r="C6" s="505">
        <v>0</v>
      </c>
      <c r="D6" s="426">
        <v>487598.6</v>
      </c>
      <c r="E6" s="425">
        <v>437370.18</v>
      </c>
      <c r="F6" s="426">
        <v>0</v>
      </c>
      <c r="G6" s="22" t="s">
        <v>659</v>
      </c>
    </row>
    <row r="7" spans="1:7" ht="21" customHeight="1" x14ac:dyDescent="0.25">
      <c r="A7" s="396" t="s">
        <v>54</v>
      </c>
      <c r="B7" s="508">
        <f t="shared" si="0"/>
        <v>256395</v>
      </c>
      <c r="C7" s="505">
        <v>150000</v>
      </c>
      <c r="D7" s="426">
        <v>106395</v>
      </c>
      <c r="E7" s="425">
        <v>152166</v>
      </c>
      <c r="F7" s="426">
        <v>0</v>
      </c>
    </row>
    <row r="8" spans="1:7" ht="21" customHeight="1" x14ac:dyDescent="0.25">
      <c r="A8" s="396" t="s">
        <v>55</v>
      </c>
      <c r="B8" s="508">
        <f t="shared" si="0"/>
        <v>420169.81</v>
      </c>
      <c r="C8" s="505">
        <v>0</v>
      </c>
      <c r="D8" s="426">
        <v>420169.81</v>
      </c>
      <c r="E8" s="397">
        <v>115474.71</v>
      </c>
      <c r="F8" s="426">
        <v>0</v>
      </c>
    </row>
    <row r="9" spans="1:7" ht="21" customHeight="1" x14ac:dyDescent="0.25">
      <c r="A9" s="396" t="s">
        <v>187</v>
      </c>
      <c r="B9" s="508">
        <f t="shared" si="0"/>
        <v>277158</v>
      </c>
      <c r="C9" s="505">
        <v>0</v>
      </c>
      <c r="D9" s="426">
        <v>277158</v>
      </c>
      <c r="E9" s="397">
        <v>508762.8</v>
      </c>
      <c r="F9" s="426">
        <v>0</v>
      </c>
    </row>
    <row r="10" spans="1:7" ht="21" customHeight="1" x14ac:dyDescent="0.25">
      <c r="A10" s="396" t="s">
        <v>56</v>
      </c>
      <c r="B10" s="508">
        <f>C10+D10</f>
        <v>210779.84</v>
      </c>
      <c r="C10" s="505">
        <v>0</v>
      </c>
      <c r="D10" s="426">
        <v>210779.84</v>
      </c>
      <c r="E10" s="425">
        <v>37438.879999999997</v>
      </c>
      <c r="F10" s="426">
        <v>0</v>
      </c>
    </row>
    <row r="11" spans="1:7" ht="21" customHeight="1" x14ac:dyDescent="0.25">
      <c r="A11" s="396" t="s">
        <v>303</v>
      </c>
      <c r="B11" s="508">
        <f>C11+D11</f>
        <v>165111.6</v>
      </c>
      <c r="C11" s="505">
        <v>60000</v>
      </c>
      <c r="D11" s="426">
        <v>105111.6</v>
      </c>
      <c r="E11" s="397">
        <v>4543</v>
      </c>
      <c r="F11" s="426">
        <v>0</v>
      </c>
    </row>
    <row r="12" spans="1:7" ht="21" customHeight="1" x14ac:dyDescent="0.25">
      <c r="A12" s="396" t="s">
        <v>57</v>
      </c>
      <c r="B12" s="508">
        <f t="shared" si="0"/>
        <v>96523.11</v>
      </c>
      <c r="C12" s="505">
        <v>0</v>
      </c>
      <c r="D12" s="426">
        <v>96523.11</v>
      </c>
      <c r="E12" s="425">
        <v>20631</v>
      </c>
      <c r="F12" s="426">
        <v>0</v>
      </c>
      <c r="G12" s="22" t="s">
        <v>660</v>
      </c>
    </row>
    <row r="13" spans="1:7" ht="21" customHeight="1" x14ac:dyDescent="0.25">
      <c r="A13" s="396" t="s">
        <v>58</v>
      </c>
      <c r="B13" s="508">
        <f t="shared" si="0"/>
        <v>130593.31</v>
      </c>
      <c r="C13" s="505">
        <v>30000</v>
      </c>
      <c r="D13" s="426">
        <v>100593.31</v>
      </c>
      <c r="E13" s="397">
        <v>63016</v>
      </c>
      <c r="F13" s="426">
        <v>0</v>
      </c>
    </row>
    <row r="14" spans="1:7" ht="21" customHeight="1" x14ac:dyDescent="0.25">
      <c r="A14" s="396" t="s">
        <v>59</v>
      </c>
      <c r="B14" s="508">
        <f t="shared" si="0"/>
        <v>335290.36</v>
      </c>
      <c r="C14" s="505">
        <v>67000</v>
      </c>
      <c r="D14" s="426">
        <v>268290.36</v>
      </c>
      <c r="E14" s="425">
        <v>14666</v>
      </c>
      <c r="F14" s="426">
        <v>0</v>
      </c>
    </row>
    <row r="15" spans="1:7" ht="21" customHeight="1" x14ac:dyDescent="0.25">
      <c r="A15" s="396" t="s">
        <v>60</v>
      </c>
      <c r="B15" s="508">
        <f t="shared" si="0"/>
        <v>506385.43</v>
      </c>
      <c r="C15" s="505">
        <v>50600</v>
      </c>
      <c r="D15" s="426">
        <v>455785.43</v>
      </c>
      <c r="E15" s="397">
        <v>121470</v>
      </c>
      <c r="F15" s="426">
        <v>0</v>
      </c>
    </row>
    <row r="16" spans="1:7" ht="21" customHeight="1" x14ac:dyDescent="0.25">
      <c r="A16" s="396" t="s">
        <v>61</v>
      </c>
      <c r="B16" s="508">
        <f t="shared" si="0"/>
        <v>106549.4</v>
      </c>
      <c r="C16" s="505">
        <v>53300</v>
      </c>
      <c r="D16" s="426">
        <v>53249.4</v>
      </c>
      <c r="E16" s="397">
        <v>202476.7</v>
      </c>
      <c r="F16" s="426">
        <v>0</v>
      </c>
    </row>
    <row r="17" spans="1:253" ht="21" customHeight="1" x14ac:dyDescent="0.25">
      <c r="A17" s="396" t="s">
        <v>62</v>
      </c>
      <c r="B17" s="508">
        <f t="shared" si="0"/>
        <v>308176.77</v>
      </c>
      <c r="C17" s="505">
        <v>200300</v>
      </c>
      <c r="D17" s="426">
        <v>107876.77</v>
      </c>
      <c r="E17" s="425">
        <v>20000</v>
      </c>
      <c r="F17" s="426">
        <v>0</v>
      </c>
    </row>
    <row r="18" spans="1:253" ht="37.950000000000003" customHeight="1" x14ac:dyDescent="0.25">
      <c r="A18" s="932" t="s">
        <v>63</v>
      </c>
      <c r="B18" s="933">
        <f t="shared" si="0"/>
        <v>3441762.5200000005</v>
      </c>
      <c r="C18" s="934">
        <f>SUM(C5:C17)</f>
        <v>711200</v>
      </c>
      <c r="D18" s="935">
        <f>SUM(D5:D17)</f>
        <v>2730562.5200000005</v>
      </c>
      <c r="E18" s="936">
        <f>SUM(E5:E17)</f>
        <v>1738197.9399999997</v>
      </c>
      <c r="F18" s="935">
        <f>SUM(F5:F17)</f>
        <v>0</v>
      </c>
      <c r="H18" s="390"/>
      <c r="I18" s="390"/>
    </row>
    <row r="19" spans="1:253" ht="21" customHeight="1" x14ac:dyDescent="0.25">
      <c r="A19" s="396" t="s">
        <v>64</v>
      </c>
      <c r="B19" s="508">
        <f>C19+D19</f>
        <v>11516</v>
      </c>
      <c r="C19" s="505">
        <v>0</v>
      </c>
      <c r="D19" s="426">
        <v>11516</v>
      </c>
      <c r="E19" s="397">
        <v>39094.480000000003</v>
      </c>
      <c r="F19" s="426">
        <v>0</v>
      </c>
      <c r="G19" s="391"/>
      <c r="H19" s="392"/>
      <c r="I19" s="393"/>
      <c r="J19" s="391"/>
      <c r="K19" s="391"/>
      <c r="L19" s="391"/>
      <c r="M19" s="391"/>
      <c r="N19" s="391"/>
      <c r="O19" s="391"/>
      <c r="P19" s="391"/>
      <c r="Q19" s="391"/>
      <c r="R19" s="391"/>
      <c r="S19" s="391"/>
      <c r="T19" s="391"/>
      <c r="U19" s="391"/>
      <c r="V19" s="391"/>
      <c r="W19" s="391"/>
      <c r="X19" s="391"/>
      <c r="Y19" s="391"/>
      <c r="Z19" s="391"/>
      <c r="AA19" s="391"/>
      <c r="AB19" s="391"/>
      <c r="AC19" s="391"/>
      <c r="AD19" s="391"/>
      <c r="AE19" s="391"/>
      <c r="AF19" s="391"/>
      <c r="AG19" s="391"/>
      <c r="AH19" s="391"/>
      <c r="AI19" s="391"/>
      <c r="AJ19" s="391"/>
      <c r="AK19" s="391"/>
      <c r="AL19" s="391"/>
      <c r="AM19" s="391"/>
      <c r="AN19" s="391"/>
      <c r="AO19" s="391"/>
      <c r="AP19" s="391"/>
      <c r="AQ19" s="391"/>
      <c r="AR19" s="391"/>
      <c r="AS19" s="391"/>
      <c r="AT19" s="391"/>
      <c r="AU19" s="391"/>
      <c r="AV19" s="391"/>
      <c r="AW19" s="391"/>
      <c r="AX19" s="391"/>
      <c r="AY19" s="391"/>
      <c r="AZ19" s="391"/>
      <c r="BA19" s="391"/>
      <c r="BB19" s="391"/>
      <c r="BC19" s="391"/>
      <c r="BD19" s="391"/>
      <c r="BE19" s="391"/>
      <c r="BF19" s="391"/>
      <c r="BG19" s="391"/>
      <c r="BH19" s="391"/>
      <c r="BI19" s="391"/>
      <c r="BJ19" s="391"/>
      <c r="BK19" s="391"/>
      <c r="BL19" s="391"/>
      <c r="BM19" s="391"/>
      <c r="BN19" s="391"/>
      <c r="BO19" s="391"/>
      <c r="BP19" s="391"/>
      <c r="BQ19" s="391"/>
      <c r="BR19" s="391"/>
      <c r="BS19" s="391"/>
      <c r="BT19" s="391"/>
      <c r="BU19" s="391"/>
      <c r="BV19" s="391"/>
      <c r="BW19" s="391"/>
      <c r="BX19" s="391"/>
      <c r="BY19" s="391"/>
      <c r="BZ19" s="391"/>
      <c r="CA19" s="391"/>
      <c r="CB19" s="391"/>
      <c r="CC19" s="391"/>
      <c r="CD19" s="391"/>
      <c r="CE19" s="391"/>
      <c r="CF19" s="391"/>
      <c r="CG19" s="391"/>
      <c r="CH19" s="391"/>
      <c r="CI19" s="391"/>
      <c r="CJ19" s="391"/>
      <c r="CK19" s="391"/>
      <c r="CL19" s="391"/>
      <c r="CM19" s="391"/>
      <c r="CN19" s="391"/>
      <c r="CO19" s="391"/>
      <c r="CP19" s="391"/>
      <c r="CQ19" s="391"/>
      <c r="CR19" s="391"/>
      <c r="CS19" s="391"/>
      <c r="CT19" s="391"/>
      <c r="CU19" s="391"/>
      <c r="CV19" s="391"/>
      <c r="CW19" s="391"/>
      <c r="CX19" s="391"/>
      <c r="CY19" s="391"/>
      <c r="CZ19" s="391"/>
      <c r="DA19" s="391"/>
      <c r="DB19" s="391"/>
      <c r="DC19" s="391"/>
      <c r="DD19" s="391"/>
      <c r="DE19" s="391"/>
      <c r="DF19" s="391"/>
      <c r="DG19" s="391"/>
      <c r="DH19" s="391"/>
      <c r="DI19" s="391"/>
      <c r="DJ19" s="391"/>
      <c r="DK19" s="391"/>
      <c r="DL19" s="391"/>
      <c r="DM19" s="391"/>
      <c r="DN19" s="391"/>
      <c r="DO19" s="391"/>
      <c r="DP19" s="391"/>
      <c r="DQ19" s="391"/>
      <c r="DR19" s="391"/>
      <c r="DS19" s="391"/>
      <c r="DT19" s="391"/>
      <c r="DU19" s="391"/>
      <c r="DV19" s="391"/>
      <c r="DW19" s="391"/>
      <c r="DX19" s="391"/>
      <c r="DY19" s="391"/>
      <c r="DZ19" s="391"/>
      <c r="EA19" s="391"/>
      <c r="EB19" s="391"/>
      <c r="EC19" s="391"/>
      <c r="ED19" s="391"/>
      <c r="EE19" s="391"/>
      <c r="EF19" s="391"/>
      <c r="EG19" s="391"/>
      <c r="EH19" s="391"/>
      <c r="EI19" s="391"/>
      <c r="EJ19" s="391"/>
      <c r="EK19" s="391"/>
      <c r="EL19" s="391"/>
      <c r="EM19" s="391"/>
      <c r="EN19" s="391"/>
      <c r="EO19" s="391"/>
      <c r="EP19" s="391"/>
      <c r="EQ19" s="391"/>
      <c r="ER19" s="391"/>
      <c r="ES19" s="391"/>
      <c r="ET19" s="391"/>
      <c r="EU19" s="391"/>
      <c r="EV19" s="391"/>
      <c r="EW19" s="391"/>
      <c r="EX19" s="391"/>
      <c r="EY19" s="391"/>
      <c r="EZ19" s="391"/>
      <c r="FA19" s="391"/>
      <c r="FB19" s="391"/>
      <c r="FC19" s="391"/>
      <c r="FD19" s="391"/>
      <c r="FE19" s="391"/>
      <c r="FF19" s="391"/>
      <c r="FG19" s="391"/>
      <c r="FH19" s="391"/>
      <c r="FI19" s="391"/>
      <c r="FJ19" s="391"/>
      <c r="FK19" s="391"/>
      <c r="FL19" s="391"/>
      <c r="FM19" s="391"/>
      <c r="FN19" s="391"/>
      <c r="FO19" s="391"/>
      <c r="FP19" s="391"/>
      <c r="FQ19" s="391"/>
      <c r="FR19" s="391"/>
      <c r="FS19" s="391"/>
      <c r="FT19" s="391"/>
      <c r="FU19" s="391"/>
      <c r="FV19" s="391"/>
      <c r="FW19" s="391"/>
      <c r="FX19" s="391"/>
      <c r="FY19" s="391"/>
      <c r="FZ19" s="391"/>
      <c r="GA19" s="391"/>
      <c r="GB19" s="391"/>
      <c r="GC19" s="391"/>
      <c r="GD19" s="391"/>
      <c r="GE19" s="391"/>
      <c r="GF19" s="391"/>
      <c r="GG19" s="391"/>
      <c r="GH19" s="391"/>
      <c r="GI19" s="391"/>
      <c r="GJ19" s="391"/>
      <c r="GK19" s="391"/>
      <c r="GL19" s="391"/>
      <c r="GM19" s="391"/>
      <c r="GN19" s="391"/>
      <c r="GO19" s="391"/>
      <c r="GP19" s="391"/>
      <c r="GQ19" s="391"/>
      <c r="GR19" s="391"/>
      <c r="GS19" s="391"/>
      <c r="GT19" s="391"/>
      <c r="GU19" s="391"/>
      <c r="GV19" s="391"/>
      <c r="GW19" s="391"/>
      <c r="GX19" s="391"/>
      <c r="GY19" s="391"/>
      <c r="GZ19" s="391"/>
      <c r="HA19" s="391"/>
      <c r="HB19" s="391"/>
      <c r="HC19" s="391"/>
      <c r="HD19" s="391"/>
      <c r="HE19" s="391"/>
      <c r="HF19" s="391"/>
      <c r="HG19" s="391"/>
      <c r="HH19" s="391"/>
      <c r="HI19" s="391"/>
      <c r="HJ19" s="391"/>
      <c r="HK19" s="391"/>
      <c r="HL19" s="391"/>
      <c r="HM19" s="391"/>
      <c r="HN19" s="391"/>
      <c r="HO19" s="391"/>
      <c r="HP19" s="391"/>
      <c r="HQ19" s="391"/>
      <c r="HR19" s="391"/>
      <c r="HS19" s="391"/>
      <c r="HT19" s="391"/>
      <c r="HU19" s="391"/>
      <c r="HV19" s="391"/>
      <c r="HW19" s="391"/>
      <c r="HX19" s="391"/>
      <c r="HY19" s="391"/>
      <c r="HZ19" s="391"/>
      <c r="IA19" s="391"/>
      <c r="IB19" s="391"/>
      <c r="IC19" s="391"/>
      <c r="ID19" s="391"/>
      <c r="IE19" s="391"/>
      <c r="IF19" s="391"/>
      <c r="IG19" s="391"/>
      <c r="IH19" s="391"/>
      <c r="II19" s="391"/>
      <c r="IJ19" s="391"/>
      <c r="IK19" s="391"/>
      <c r="IL19" s="391"/>
      <c r="IM19" s="391"/>
      <c r="IN19" s="391"/>
      <c r="IO19" s="391"/>
      <c r="IP19" s="391"/>
      <c r="IQ19" s="391"/>
      <c r="IR19" s="391"/>
      <c r="IS19" s="391"/>
    </row>
    <row r="20" spans="1:253" ht="21" customHeight="1" x14ac:dyDescent="0.25">
      <c r="A20" s="396" t="s">
        <v>65</v>
      </c>
      <c r="B20" s="508">
        <f t="shared" ref="B20:B33" si="1">C20+D20</f>
        <v>125590</v>
      </c>
      <c r="C20" s="505">
        <v>5590</v>
      </c>
      <c r="D20" s="426">
        <v>120000</v>
      </c>
      <c r="E20" s="397">
        <v>8360</v>
      </c>
      <c r="F20" s="426">
        <v>0</v>
      </c>
      <c r="H20" s="390"/>
      <c r="I20" s="390"/>
    </row>
    <row r="21" spans="1:253" ht="21" customHeight="1" x14ac:dyDescent="0.25">
      <c r="A21" s="396" t="s">
        <v>66</v>
      </c>
      <c r="B21" s="508">
        <f t="shared" si="1"/>
        <v>104909.5</v>
      </c>
      <c r="C21" s="505">
        <v>83927</v>
      </c>
      <c r="D21" s="426">
        <v>20982.5</v>
      </c>
      <c r="E21" s="397">
        <v>5000</v>
      </c>
      <c r="F21" s="426">
        <v>0</v>
      </c>
      <c r="H21" s="390"/>
      <c r="I21" s="390"/>
    </row>
    <row r="22" spans="1:253" ht="21" customHeight="1" x14ac:dyDescent="0.25">
      <c r="A22" s="396" t="s">
        <v>67</v>
      </c>
      <c r="B22" s="508">
        <f t="shared" si="1"/>
        <v>114653.65</v>
      </c>
      <c r="C22" s="505">
        <v>23330.73</v>
      </c>
      <c r="D22" s="426">
        <v>91322.92</v>
      </c>
      <c r="E22" s="425">
        <v>527023.94999999995</v>
      </c>
      <c r="F22" s="426">
        <v>0</v>
      </c>
      <c r="H22" s="390"/>
      <c r="I22" s="390"/>
    </row>
    <row r="23" spans="1:253" ht="21" customHeight="1" x14ac:dyDescent="0.25">
      <c r="A23" s="396" t="s">
        <v>68</v>
      </c>
      <c r="B23" s="508">
        <f t="shared" si="1"/>
        <v>152122</v>
      </c>
      <c r="C23" s="505">
        <v>0</v>
      </c>
      <c r="D23" s="426">
        <v>152122</v>
      </c>
      <c r="E23" s="397">
        <v>24463.06</v>
      </c>
      <c r="F23" s="426">
        <v>0</v>
      </c>
      <c r="H23" s="390"/>
      <c r="I23" s="390"/>
    </row>
    <row r="24" spans="1:253" ht="21" customHeight="1" x14ac:dyDescent="0.25">
      <c r="A24" s="396" t="s">
        <v>69</v>
      </c>
      <c r="B24" s="508">
        <f t="shared" si="1"/>
        <v>100367</v>
      </c>
      <c r="C24" s="505">
        <v>0</v>
      </c>
      <c r="D24" s="426">
        <v>100367</v>
      </c>
      <c r="E24" s="397">
        <v>151728.16</v>
      </c>
      <c r="F24" s="426">
        <v>0</v>
      </c>
      <c r="H24" s="390"/>
      <c r="I24" s="390"/>
    </row>
    <row r="25" spans="1:253" ht="21" customHeight="1" x14ac:dyDescent="0.25">
      <c r="A25" s="396" t="s">
        <v>70</v>
      </c>
      <c r="B25" s="508">
        <f t="shared" si="1"/>
        <v>47124</v>
      </c>
      <c r="C25" s="505">
        <v>4000</v>
      </c>
      <c r="D25" s="426">
        <v>43124</v>
      </c>
      <c r="E25" s="397">
        <v>17920.099999999999</v>
      </c>
      <c r="F25" s="426">
        <v>0</v>
      </c>
      <c r="H25" s="390"/>
      <c r="I25" s="390"/>
    </row>
    <row r="26" spans="1:253" ht="21" customHeight="1" x14ac:dyDescent="0.25">
      <c r="A26" s="396" t="s">
        <v>71</v>
      </c>
      <c r="B26" s="508">
        <f t="shared" si="1"/>
        <v>129869.7</v>
      </c>
      <c r="C26" s="505">
        <v>60000</v>
      </c>
      <c r="D26" s="426">
        <v>69869.7</v>
      </c>
      <c r="E26" s="397">
        <v>25014</v>
      </c>
      <c r="F26" s="426">
        <v>0</v>
      </c>
      <c r="H26" s="390"/>
      <c r="I26" s="390"/>
    </row>
    <row r="27" spans="1:253" ht="21" customHeight="1" x14ac:dyDescent="0.25">
      <c r="A27" s="396" t="s">
        <v>72</v>
      </c>
      <c r="B27" s="508">
        <f t="shared" si="1"/>
        <v>114675</v>
      </c>
      <c r="C27" s="505">
        <v>34402</v>
      </c>
      <c r="D27" s="426">
        <v>80273</v>
      </c>
      <c r="E27" s="397">
        <v>8000</v>
      </c>
      <c r="F27" s="426">
        <v>0</v>
      </c>
      <c r="H27" s="390"/>
      <c r="I27" s="390"/>
    </row>
    <row r="28" spans="1:253" ht="21" customHeight="1" x14ac:dyDescent="0.25">
      <c r="A28" s="396" t="s">
        <v>73</v>
      </c>
      <c r="B28" s="508">
        <f t="shared" si="1"/>
        <v>11739</v>
      </c>
      <c r="C28" s="505">
        <v>0</v>
      </c>
      <c r="D28" s="426">
        <v>11739</v>
      </c>
      <c r="E28" s="397">
        <v>42477.26</v>
      </c>
      <c r="F28" s="426">
        <v>0</v>
      </c>
      <c r="H28" s="390"/>
      <c r="I28" s="390"/>
    </row>
    <row r="29" spans="1:253" ht="21" customHeight="1" x14ac:dyDescent="0.25">
      <c r="A29" s="396" t="s">
        <v>74</v>
      </c>
      <c r="B29" s="508">
        <f t="shared" si="1"/>
        <v>272365.42000000004</v>
      </c>
      <c r="C29" s="505">
        <v>50000</v>
      </c>
      <c r="D29" s="426">
        <v>222365.42</v>
      </c>
      <c r="E29" s="397">
        <v>36638</v>
      </c>
      <c r="F29" s="426">
        <v>0</v>
      </c>
      <c r="H29" s="390"/>
      <c r="I29" s="390"/>
    </row>
    <row r="30" spans="1:253" ht="21" customHeight="1" x14ac:dyDescent="0.25">
      <c r="A30" s="396" t="s">
        <v>75</v>
      </c>
      <c r="B30" s="508">
        <f t="shared" si="1"/>
        <v>167646</v>
      </c>
      <c r="C30" s="505">
        <v>20000</v>
      </c>
      <c r="D30" s="426">
        <v>147646</v>
      </c>
      <c r="E30" s="397">
        <v>112053.06</v>
      </c>
      <c r="F30" s="426">
        <v>0</v>
      </c>
      <c r="H30" s="390"/>
      <c r="I30" s="390"/>
    </row>
    <row r="31" spans="1:253" ht="21" customHeight="1" x14ac:dyDescent="0.25">
      <c r="A31" s="396" t="s">
        <v>76</v>
      </c>
      <c r="B31" s="508">
        <f t="shared" si="1"/>
        <v>135307</v>
      </c>
      <c r="C31" s="505">
        <v>27061</v>
      </c>
      <c r="D31" s="426">
        <v>108246</v>
      </c>
      <c r="E31" s="397">
        <v>53118</v>
      </c>
      <c r="F31" s="426">
        <v>0</v>
      </c>
      <c r="H31" s="390"/>
      <c r="I31" s="390"/>
    </row>
    <row r="32" spans="1:253" ht="39" customHeight="1" x14ac:dyDescent="0.25">
      <c r="A32" s="932" t="s">
        <v>77</v>
      </c>
      <c r="B32" s="933">
        <f>SUM(B19:B31)</f>
        <v>1487884.27</v>
      </c>
      <c r="C32" s="934">
        <f>SUM(C19:C31)</f>
        <v>308310.73</v>
      </c>
      <c r="D32" s="935">
        <f>SUM(D19:D31)</f>
        <v>1179573.54</v>
      </c>
      <c r="E32" s="936">
        <f>SUM(E19:E31)</f>
        <v>1050890.07</v>
      </c>
      <c r="F32" s="935">
        <f>SUM(F19:F31)</f>
        <v>0</v>
      </c>
      <c r="H32" s="390"/>
      <c r="I32" s="390"/>
    </row>
    <row r="33" spans="1:253" ht="21.6" customHeight="1" x14ac:dyDescent="0.25">
      <c r="A33" s="398" t="s">
        <v>78</v>
      </c>
      <c r="B33" s="508">
        <f t="shared" si="1"/>
        <v>84622.11</v>
      </c>
      <c r="C33" s="506">
        <v>0</v>
      </c>
      <c r="D33" s="427">
        <v>84622.11</v>
      </c>
      <c r="E33" s="425">
        <v>2114860.04</v>
      </c>
      <c r="F33" s="427">
        <v>0</v>
      </c>
      <c r="H33" s="390"/>
      <c r="I33" s="390"/>
    </row>
    <row r="34" spans="1:253" ht="24" customHeight="1" thickBot="1" x14ac:dyDescent="0.3">
      <c r="A34" s="509" t="s">
        <v>150</v>
      </c>
      <c r="B34" s="510">
        <v>35236.86</v>
      </c>
      <c r="C34" s="511">
        <v>0</v>
      </c>
      <c r="D34" s="512">
        <v>0</v>
      </c>
      <c r="E34" s="716">
        <v>0</v>
      </c>
      <c r="F34" s="512">
        <v>0</v>
      </c>
      <c r="G34" s="394"/>
      <c r="H34" s="395"/>
      <c r="I34" s="395"/>
      <c r="J34" s="394"/>
      <c r="K34" s="394"/>
      <c r="L34" s="394"/>
      <c r="M34" s="394"/>
      <c r="N34" s="394"/>
      <c r="O34" s="394"/>
      <c r="P34" s="394"/>
      <c r="Q34" s="394"/>
      <c r="R34" s="394"/>
      <c r="S34" s="394"/>
      <c r="T34" s="394"/>
      <c r="U34" s="394"/>
      <c r="V34" s="394"/>
      <c r="W34" s="394"/>
      <c r="X34" s="394"/>
      <c r="Y34" s="394"/>
      <c r="Z34" s="394"/>
      <c r="AA34" s="394"/>
      <c r="AB34" s="394"/>
      <c r="AC34" s="394"/>
      <c r="AD34" s="394"/>
      <c r="AE34" s="394"/>
      <c r="AF34" s="394"/>
      <c r="AG34" s="394"/>
      <c r="AH34" s="394"/>
      <c r="AI34" s="394"/>
      <c r="AJ34" s="394"/>
      <c r="AK34" s="394"/>
      <c r="AL34" s="394"/>
      <c r="AM34" s="394"/>
      <c r="AN34" s="394"/>
      <c r="AO34" s="394"/>
      <c r="AP34" s="394"/>
      <c r="AQ34" s="394"/>
      <c r="AR34" s="394"/>
      <c r="AS34" s="394"/>
      <c r="AT34" s="394"/>
      <c r="AU34" s="394"/>
      <c r="AV34" s="394"/>
      <c r="AW34" s="394"/>
      <c r="AX34" s="394"/>
      <c r="AY34" s="394"/>
      <c r="AZ34" s="394"/>
      <c r="BA34" s="394"/>
      <c r="BB34" s="394"/>
      <c r="BC34" s="394"/>
      <c r="BD34" s="394"/>
      <c r="BE34" s="394"/>
      <c r="BF34" s="394"/>
      <c r="BG34" s="394"/>
      <c r="BH34" s="394"/>
      <c r="BI34" s="394"/>
      <c r="BJ34" s="394"/>
      <c r="BK34" s="394"/>
      <c r="BL34" s="394"/>
      <c r="BM34" s="394"/>
      <c r="BN34" s="394"/>
      <c r="BO34" s="394"/>
      <c r="BP34" s="394"/>
      <c r="BQ34" s="394"/>
      <c r="BR34" s="394"/>
      <c r="BS34" s="394"/>
      <c r="BT34" s="394"/>
      <c r="BU34" s="394"/>
      <c r="BV34" s="394"/>
      <c r="BW34" s="394"/>
      <c r="BX34" s="394"/>
      <c r="BY34" s="394"/>
      <c r="BZ34" s="394"/>
      <c r="CA34" s="394"/>
      <c r="CB34" s="394"/>
      <c r="CC34" s="394"/>
      <c r="CD34" s="394"/>
      <c r="CE34" s="394"/>
      <c r="CF34" s="394"/>
      <c r="CG34" s="394"/>
      <c r="CH34" s="394"/>
      <c r="CI34" s="394"/>
      <c r="CJ34" s="394"/>
      <c r="CK34" s="394"/>
      <c r="CL34" s="394"/>
      <c r="CM34" s="394"/>
      <c r="CN34" s="394"/>
      <c r="CO34" s="394"/>
      <c r="CP34" s="394"/>
      <c r="CQ34" s="394"/>
      <c r="CR34" s="394"/>
      <c r="CS34" s="394"/>
      <c r="CT34" s="394"/>
      <c r="CU34" s="394"/>
      <c r="CV34" s="394"/>
      <c r="CW34" s="394"/>
      <c r="CX34" s="394"/>
      <c r="CY34" s="394"/>
      <c r="CZ34" s="394"/>
      <c r="DA34" s="394"/>
      <c r="DB34" s="394"/>
      <c r="DC34" s="394"/>
      <c r="DD34" s="394"/>
      <c r="DE34" s="394"/>
      <c r="DF34" s="394"/>
      <c r="DG34" s="394"/>
      <c r="DH34" s="394"/>
      <c r="DI34" s="394"/>
      <c r="DJ34" s="394"/>
      <c r="DK34" s="394"/>
      <c r="DL34" s="394"/>
      <c r="DM34" s="394"/>
      <c r="DN34" s="394"/>
      <c r="DO34" s="394"/>
      <c r="DP34" s="394"/>
      <c r="DQ34" s="394"/>
      <c r="DR34" s="394"/>
      <c r="DS34" s="394"/>
      <c r="DT34" s="394"/>
      <c r="DU34" s="394"/>
      <c r="DV34" s="394"/>
      <c r="DW34" s="394"/>
      <c r="DX34" s="394"/>
      <c r="DY34" s="394"/>
      <c r="DZ34" s="394"/>
      <c r="EA34" s="394"/>
      <c r="EB34" s="394"/>
      <c r="EC34" s="394"/>
      <c r="ED34" s="394"/>
      <c r="EE34" s="394"/>
      <c r="EF34" s="394"/>
      <c r="EG34" s="394"/>
      <c r="EH34" s="394"/>
      <c r="EI34" s="394"/>
      <c r="EJ34" s="394"/>
      <c r="EK34" s="394"/>
      <c r="EL34" s="394"/>
      <c r="EM34" s="394"/>
      <c r="EN34" s="394"/>
      <c r="EO34" s="394"/>
      <c r="EP34" s="394"/>
      <c r="EQ34" s="394"/>
      <c r="ER34" s="394"/>
      <c r="ES34" s="394"/>
      <c r="ET34" s="394"/>
      <c r="EU34" s="394"/>
      <c r="EV34" s="394"/>
      <c r="EW34" s="394"/>
      <c r="EX34" s="394"/>
      <c r="EY34" s="394"/>
      <c r="EZ34" s="394"/>
      <c r="FA34" s="394"/>
      <c r="FB34" s="394"/>
      <c r="FC34" s="394"/>
      <c r="FD34" s="394"/>
      <c r="FE34" s="394"/>
      <c r="FF34" s="394"/>
      <c r="FG34" s="394"/>
      <c r="FH34" s="394"/>
      <c r="FI34" s="394"/>
      <c r="FJ34" s="394"/>
      <c r="FK34" s="394"/>
      <c r="FL34" s="394"/>
      <c r="FM34" s="394"/>
      <c r="FN34" s="394"/>
      <c r="FO34" s="394"/>
      <c r="FP34" s="394"/>
      <c r="FQ34" s="394"/>
      <c r="FR34" s="394"/>
      <c r="FS34" s="394"/>
      <c r="FT34" s="394"/>
      <c r="FU34" s="394"/>
      <c r="FV34" s="394"/>
      <c r="FW34" s="394"/>
      <c r="FX34" s="394"/>
      <c r="FY34" s="394"/>
      <c r="FZ34" s="394"/>
      <c r="GA34" s="394"/>
      <c r="GB34" s="394"/>
      <c r="GC34" s="394"/>
      <c r="GD34" s="394"/>
      <c r="GE34" s="394"/>
      <c r="GF34" s="394"/>
      <c r="GG34" s="394"/>
      <c r="GH34" s="394"/>
      <c r="GI34" s="394"/>
      <c r="GJ34" s="394"/>
      <c r="GK34" s="394"/>
      <c r="GL34" s="394"/>
      <c r="GM34" s="394"/>
      <c r="GN34" s="394"/>
      <c r="GO34" s="394"/>
      <c r="GP34" s="394"/>
      <c r="GQ34" s="394"/>
      <c r="GR34" s="394"/>
      <c r="GS34" s="394"/>
      <c r="GT34" s="394"/>
      <c r="GU34" s="394"/>
      <c r="GV34" s="394"/>
      <c r="GW34" s="394"/>
      <c r="GX34" s="394"/>
      <c r="GY34" s="394"/>
      <c r="GZ34" s="394"/>
      <c r="HA34" s="394"/>
      <c r="HB34" s="394"/>
      <c r="HC34" s="394"/>
      <c r="HD34" s="394"/>
      <c r="HE34" s="394"/>
      <c r="HF34" s="394"/>
      <c r="HG34" s="394"/>
      <c r="HH34" s="394"/>
      <c r="HI34" s="394"/>
      <c r="HJ34" s="394"/>
      <c r="HK34" s="394"/>
      <c r="HL34" s="394"/>
      <c r="HM34" s="394"/>
      <c r="HN34" s="394"/>
      <c r="HO34" s="394"/>
      <c r="HP34" s="394"/>
      <c r="HQ34" s="394"/>
      <c r="HR34" s="394"/>
      <c r="HS34" s="394"/>
      <c r="HT34" s="394"/>
      <c r="HU34" s="394"/>
      <c r="HV34" s="394"/>
      <c r="HW34" s="394"/>
      <c r="HX34" s="394"/>
      <c r="HY34" s="394"/>
      <c r="HZ34" s="394"/>
      <c r="IA34" s="394"/>
      <c r="IB34" s="394"/>
      <c r="IC34" s="394"/>
      <c r="ID34" s="394"/>
      <c r="IE34" s="394"/>
      <c r="IF34" s="394"/>
      <c r="IG34" s="394"/>
      <c r="IH34" s="394"/>
      <c r="II34" s="394"/>
      <c r="IJ34" s="394"/>
      <c r="IK34" s="394"/>
      <c r="IL34" s="394"/>
      <c r="IM34" s="394"/>
      <c r="IN34" s="394"/>
      <c r="IO34" s="394"/>
      <c r="IP34" s="394"/>
      <c r="IQ34" s="394"/>
      <c r="IR34" s="394"/>
      <c r="IS34" s="394"/>
    </row>
    <row r="35" spans="1:253" ht="46.95" customHeight="1" x14ac:dyDescent="0.25">
      <c r="A35" s="927" t="s">
        <v>337</v>
      </c>
      <c r="B35" s="928">
        <f>B18++B32+B33+B34</f>
        <v>5049505.7600000016</v>
      </c>
      <c r="C35" s="929">
        <f>SUM(C18+C32+C33+C34)</f>
        <v>1019510.73</v>
      </c>
      <c r="D35" s="930">
        <f>SUM(D18+D32+D33+D34)</f>
        <v>3994758.1700000004</v>
      </c>
      <c r="E35" s="931">
        <f>SUM(E18+E32+E33+E34)</f>
        <v>4903948.05</v>
      </c>
      <c r="F35" s="930">
        <f>SUM(F18+F32+F33+F34)</f>
        <v>0</v>
      </c>
      <c r="H35" s="390"/>
      <c r="I35" s="390"/>
    </row>
    <row r="36" spans="1:253" ht="10.5" customHeight="1" x14ac:dyDescent="0.25">
      <c r="A36" s="1248"/>
      <c r="B36" s="1248"/>
      <c r="C36" s="1248"/>
      <c r="D36" s="1248"/>
      <c r="E36" s="1248"/>
      <c r="F36" s="1248"/>
      <c r="G36" s="1"/>
      <c r="H36" s="392"/>
      <c r="I36" s="39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</row>
    <row r="37" spans="1:253" ht="16.5" customHeight="1" x14ac:dyDescent="0.25">
      <c r="A37" s="745" t="s">
        <v>661</v>
      </c>
      <c r="B37" s="745"/>
      <c r="C37" s="745"/>
      <c r="D37" s="745"/>
      <c r="E37" s="745"/>
      <c r="F37" s="745"/>
      <c r="H37" s="390"/>
      <c r="I37" s="390"/>
    </row>
    <row r="38" spans="1:253" x14ac:dyDescent="0.25">
      <c r="A38" s="745" t="s">
        <v>677</v>
      </c>
      <c r="B38" s="746"/>
      <c r="C38" s="746"/>
      <c r="D38" s="746"/>
      <c r="E38" s="746"/>
      <c r="F38" s="724"/>
      <c r="H38" s="390"/>
      <c r="I38" s="390"/>
    </row>
    <row r="39" spans="1:253" x14ac:dyDescent="0.25">
      <c r="A39" s="748" t="s">
        <v>680</v>
      </c>
      <c r="B39" s="747"/>
      <c r="C39" s="747"/>
      <c r="D39" s="744"/>
      <c r="E39" s="744"/>
      <c r="H39" s="390"/>
      <c r="I39" s="390"/>
    </row>
    <row r="40" spans="1:253" x14ac:dyDescent="0.25">
      <c r="H40" s="390"/>
      <c r="I40" s="390"/>
    </row>
    <row r="41" spans="1:253" x14ac:dyDescent="0.25">
      <c r="H41" s="390"/>
      <c r="I41" s="390"/>
    </row>
    <row r="42" spans="1:253" x14ac:dyDescent="0.25">
      <c r="H42" s="390"/>
      <c r="I42" s="390"/>
    </row>
    <row r="43" spans="1:253" x14ac:dyDescent="0.25">
      <c r="H43" s="390"/>
      <c r="I43" s="390"/>
    </row>
    <row r="44" spans="1:253" x14ac:dyDescent="0.25">
      <c r="H44" s="390"/>
      <c r="I44" s="390"/>
    </row>
    <row r="45" spans="1:253" x14ac:dyDescent="0.25">
      <c r="H45" s="390"/>
      <c r="I45" s="390"/>
    </row>
  </sheetData>
  <mergeCells count="9">
    <mergeCell ref="E2:F2"/>
    <mergeCell ref="A36:F36"/>
    <mergeCell ref="A1:E1"/>
    <mergeCell ref="A2:A4"/>
    <mergeCell ref="B2:D2"/>
    <mergeCell ref="B3:B4"/>
    <mergeCell ref="C3:D3"/>
    <mergeCell ref="E3:E4"/>
    <mergeCell ref="F3:F4"/>
  </mergeCells>
  <printOptions horizontalCentered="1"/>
  <pageMargins left="0.59055118110236227" right="0.59055118110236227" top="0.59055118110236227" bottom="0.39370078740157483" header="0" footer="0.31496062992125984"/>
  <pageSetup paperSize="9" scale="87" orientation="portrait" r:id="rId1"/>
  <headerFooter>
    <oddFooter>&amp;L&amp;9Přehled o hospodaření za rok 2020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E18"/>
  <sheetViews>
    <sheetView view="pageBreakPreview" zoomScaleNormal="100" zoomScaleSheetLayoutView="100" workbookViewId="0">
      <selection activeCell="J5" sqref="J5"/>
    </sheetView>
  </sheetViews>
  <sheetFormatPr defaultColWidth="9.109375" defaultRowHeight="13.2" x14ac:dyDescent="0.25"/>
  <cols>
    <col min="1" max="1" width="39" style="40" customWidth="1"/>
    <col min="2" max="5" width="14.6640625" style="40" customWidth="1"/>
    <col min="6" max="16384" width="9.109375" style="40"/>
  </cols>
  <sheetData>
    <row r="1" spans="1:5" ht="55.2" customHeight="1" x14ac:dyDescent="0.25">
      <c r="A1" s="1254" t="s">
        <v>522</v>
      </c>
      <c r="B1" s="1254"/>
      <c r="C1" s="1254"/>
      <c r="D1" s="1255"/>
      <c r="E1" s="673" t="s">
        <v>232</v>
      </c>
    </row>
    <row r="2" spans="1:5" ht="29.4" customHeight="1" x14ac:dyDescent="0.25">
      <c r="A2" s="1256" t="s">
        <v>110</v>
      </c>
      <c r="B2" s="1259" t="s">
        <v>111</v>
      </c>
      <c r="C2" s="1260"/>
      <c r="D2" s="1260"/>
      <c r="E2" s="1261"/>
    </row>
    <row r="3" spans="1:5" ht="29.4" customHeight="1" x14ac:dyDescent="0.25">
      <c r="A3" s="1257"/>
      <c r="B3" s="1262" t="s">
        <v>112</v>
      </c>
      <c r="C3" s="1263"/>
      <c r="D3" s="1263"/>
      <c r="E3" s="1264"/>
    </row>
    <row r="4" spans="1:5" ht="43.95" customHeight="1" x14ac:dyDescent="0.25">
      <c r="A4" s="1258"/>
      <c r="B4" s="938" t="s">
        <v>338</v>
      </c>
      <c r="C4" s="939" t="s">
        <v>520</v>
      </c>
      <c r="D4" s="939" t="s">
        <v>521</v>
      </c>
      <c r="E4" s="940" t="s">
        <v>122</v>
      </c>
    </row>
    <row r="5" spans="1:5" ht="24.9" customHeight="1" x14ac:dyDescent="0.25">
      <c r="A5" s="412" t="s">
        <v>113</v>
      </c>
      <c r="B5" s="399">
        <v>150</v>
      </c>
      <c r="C5" s="400">
        <v>120</v>
      </c>
      <c r="D5" s="400">
        <v>92.736000000000004</v>
      </c>
      <c r="E5" s="41">
        <f>D5/C5</f>
        <v>0.77280000000000004</v>
      </c>
    </row>
    <row r="6" spans="1:5" ht="24.9" customHeight="1" x14ac:dyDescent="0.25">
      <c r="A6" s="413">
        <v>501</v>
      </c>
      <c r="B6" s="401">
        <f>SUM(B5)</f>
        <v>150</v>
      </c>
      <c r="C6" s="402">
        <f>SUM(C5)</f>
        <v>120</v>
      </c>
      <c r="D6" s="402">
        <f>SUM(D5)</f>
        <v>92.736000000000004</v>
      </c>
      <c r="E6" s="414">
        <f t="shared" ref="E6:E14" si="0">D6/C6</f>
        <v>0.77280000000000004</v>
      </c>
    </row>
    <row r="7" spans="1:5" ht="24.9" customHeight="1" x14ac:dyDescent="0.25">
      <c r="A7" s="415" t="s">
        <v>114</v>
      </c>
      <c r="B7" s="403">
        <v>17400</v>
      </c>
      <c r="C7" s="404">
        <v>17028.400000000001</v>
      </c>
      <c r="D7" s="404">
        <v>16325.441000000001</v>
      </c>
      <c r="E7" s="416">
        <f t="shared" si="0"/>
        <v>0.95871843508491694</v>
      </c>
    </row>
    <row r="8" spans="1:5" ht="24.9" customHeight="1" x14ac:dyDescent="0.25">
      <c r="A8" s="417" t="s">
        <v>115</v>
      </c>
      <c r="B8" s="405">
        <v>1400</v>
      </c>
      <c r="C8" s="406">
        <v>2080.3000000000002</v>
      </c>
      <c r="D8" s="406">
        <v>2005.174</v>
      </c>
      <c r="E8" s="418">
        <f t="shared" si="0"/>
        <v>0.96388693938374259</v>
      </c>
    </row>
    <row r="9" spans="1:5" ht="24.9" customHeight="1" x14ac:dyDescent="0.25">
      <c r="A9" s="413">
        <v>502</v>
      </c>
      <c r="B9" s="401">
        <f>SUM(B7:B8)</f>
        <v>18800</v>
      </c>
      <c r="C9" s="402">
        <f>SUM(C7:C8)</f>
        <v>19108.7</v>
      </c>
      <c r="D9" s="402">
        <f>SUM(D7:D8)</f>
        <v>18330.615000000002</v>
      </c>
      <c r="E9" s="414">
        <f t="shared" si="0"/>
        <v>0.9592811127915557</v>
      </c>
    </row>
    <row r="10" spans="1:5" ht="24.9" customHeight="1" x14ac:dyDescent="0.25">
      <c r="A10" s="415" t="s">
        <v>116</v>
      </c>
      <c r="B10" s="403">
        <v>3300</v>
      </c>
      <c r="C10" s="404">
        <v>3377</v>
      </c>
      <c r="D10" s="404">
        <v>3351.1550000000002</v>
      </c>
      <c r="E10" s="416">
        <f t="shared" si="0"/>
        <v>0.9923467574770507</v>
      </c>
    </row>
    <row r="11" spans="1:5" ht="24.9" customHeight="1" x14ac:dyDescent="0.25">
      <c r="A11" s="419" t="s">
        <v>117</v>
      </c>
      <c r="B11" s="407">
        <v>1600</v>
      </c>
      <c r="C11" s="408">
        <v>1689.3</v>
      </c>
      <c r="D11" s="408">
        <v>1663.106</v>
      </c>
      <c r="E11" s="420">
        <f t="shared" si="0"/>
        <v>0.98449416918250165</v>
      </c>
    </row>
    <row r="12" spans="1:5" ht="24.9" customHeight="1" x14ac:dyDescent="0.25">
      <c r="A12" s="417" t="s">
        <v>118</v>
      </c>
      <c r="B12" s="405">
        <v>50</v>
      </c>
      <c r="C12" s="406">
        <v>41</v>
      </c>
      <c r="D12" s="406">
        <v>31.361000000000001</v>
      </c>
      <c r="E12" s="418">
        <f t="shared" si="0"/>
        <v>0.76490243902439026</v>
      </c>
    </row>
    <row r="13" spans="1:5" ht="24.9" customHeight="1" thickBot="1" x14ac:dyDescent="0.3">
      <c r="A13" s="421">
        <v>503</v>
      </c>
      <c r="B13" s="409">
        <f>SUM(B10:B12)</f>
        <v>4950</v>
      </c>
      <c r="C13" s="410">
        <f>SUM(C10:C12)</f>
        <v>5107.3</v>
      </c>
      <c r="D13" s="410">
        <f>SUM(D10:D12)</f>
        <v>5045.6220000000003</v>
      </c>
      <c r="E13" s="422">
        <f t="shared" si="0"/>
        <v>0.98792356039394591</v>
      </c>
    </row>
    <row r="14" spans="1:5" ht="39.75" customHeight="1" thickTop="1" x14ac:dyDescent="0.25">
      <c r="A14" s="941" t="s">
        <v>119</v>
      </c>
      <c r="B14" s="942">
        <f>SUM(B6,B9,B13)</f>
        <v>23900</v>
      </c>
      <c r="C14" s="943">
        <f>SUM(C6,C9,C13)</f>
        <v>24336</v>
      </c>
      <c r="D14" s="943">
        <f>SUM(D6,D9,D13)</f>
        <v>23468.973000000002</v>
      </c>
      <c r="E14" s="944">
        <f t="shared" si="0"/>
        <v>0.96437265779092707</v>
      </c>
    </row>
    <row r="15" spans="1:5" ht="20.25" customHeight="1" x14ac:dyDescent="0.25">
      <c r="A15" s="411"/>
      <c r="B15" s="411"/>
      <c r="C15" s="411"/>
      <c r="D15" s="411"/>
      <c r="E15" s="1"/>
    </row>
    <row r="16" spans="1:5" ht="31.5" customHeight="1" x14ac:dyDescent="0.25">
      <c r="A16" s="3"/>
      <c r="B16" s="1"/>
      <c r="C16" s="1"/>
      <c r="D16" s="1"/>
      <c r="E16" s="1"/>
    </row>
    <row r="18" ht="66" customHeight="1" x14ac:dyDescent="0.25"/>
  </sheetData>
  <mergeCells count="4">
    <mergeCell ref="A1:D1"/>
    <mergeCell ref="A2:A4"/>
    <mergeCell ref="B2:E2"/>
    <mergeCell ref="B3:E3"/>
  </mergeCells>
  <phoneticPr fontId="3" type="noConversion"/>
  <printOptions horizontalCentered="1"/>
  <pageMargins left="0.15748031496062992" right="0.15748031496062992" top="0.78740157480314965" bottom="0.78740157480314965" header="0.31496062992125984" footer="0.31496062992125984"/>
  <pageSetup paperSize="9" scale="92" orientation="portrait" r:id="rId1"/>
  <headerFooter alignWithMargins="0">
    <oddFooter>&amp;L&amp;"Arial,Obyčejné"&amp;9Přehled o hospodaření za rok 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pageSetUpPr fitToPage="1"/>
  </sheetPr>
  <dimension ref="A1:U34"/>
  <sheetViews>
    <sheetView view="pageBreakPreview" zoomScale="60" zoomScaleNormal="80" workbookViewId="0">
      <pane ySplit="3" topLeftCell="A10" activePane="bottomLeft" state="frozen"/>
      <selection pane="bottomLeft" activeCell="V25" sqref="V25"/>
    </sheetView>
  </sheetViews>
  <sheetFormatPr defaultColWidth="44.44140625" defaultRowHeight="13.8" x14ac:dyDescent="0.25"/>
  <cols>
    <col min="1" max="1" width="42.5546875" style="440" customWidth="1"/>
    <col min="2" max="2" width="15.5546875" style="429" hidden="1" customWidth="1"/>
    <col min="3" max="9" width="15.6640625" style="429" hidden="1" customWidth="1"/>
    <col min="10" max="10" width="15.109375" style="429" hidden="1" customWidth="1"/>
    <col min="11" max="11" width="15.33203125" style="429" hidden="1" customWidth="1"/>
    <col min="12" max="12" width="14" style="429" hidden="1" customWidth="1"/>
    <col min="13" max="13" width="15" style="429" hidden="1" customWidth="1"/>
    <col min="14" max="14" width="18.6640625" style="429" customWidth="1"/>
    <col min="15" max="16" width="16.44140625" style="429" customWidth="1"/>
    <col min="17" max="17" width="18.5546875" style="429" customWidth="1"/>
    <col min="18" max="19" width="19.33203125" style="429" customWidth="1"/>
    <col min="20" max="20" width="17.6640625" style="429" customWidth="1"/>
    <col min="21" max="21" width="19.33203125" style="429" customWidth="1"/>
    <col min="22" max="28" width="14.109375" style="429" customWidth="1"/>
    <col min="29" max="16384" width="44.44140625" style="429"/>
  </cols>
  <sheetData>
    <row r="1" spans="1:21" ht="71.400000000000006" customHeight="1" x14ac:dyDescent="0.25">
      <c r="A1" s="1265" t="s">
        <v>616</v>
      </c>
      <c r="B1" s="1265"/>
      <c r="C1" s="1265"/>
      <c r="D1" s="1265"/>
      <c r="E1" s="1265"/>
      <c r="F1" s="1265"/>
      <c r="G1" s="1265"/>
      <c r="H1" s="1265"/>
      <c r="I1" s="1265"/>
      <c r="J1" s="1265"/>
      <c r="K1" s="1265"/>
      <c r="L1" s="1265"/>
      <c r="M1" s="1265"/>
      <c r="N1" s="1265"/>
      <c r="O1" s="1265"/>
      <c r="P1" s="1265"/>
      <c r="Q1" s="1265"/>
      <c r="R1" s="1265"/>
      <c r="S1" s="1265"/>
      <c r="T1" s="1265"/>
      <c r="U1" s="678" t="s">
        <v>188</v>
      </c>
    </row>
    <row r="2" spans="1:21" ht="27.6" customHeight="1" x14ac:dyDescent="0.25">
      <c r="A2" s="1268" t="s">
        <v>339</v>
      </c>
      <c r="B2" s="1266">
        <v>2008</v>
      </c>
      <c r="C2" s="1266"/>
      <c r="D2" s="1266"/>
      <c r="E2" s="1266"/>
      <c r="F2" s="1266">
        <v>2009</v>
      </c>
      <c r="G2" s="1266"/>
      <c r="H2" s="1267"/>
      <c r="I2" s="1267"/>
      <c r="J2" s="1266">
        <v>2017</v>
      </c>
      <c r="K2" s="1266"/>
      <c r="L2" s="1267"/>
      <c r="M2" s="1267"/>
      <c r="N2" s="1266">
        <v>2019</v>
      </c>
      <c r="O2" s="1266"/>
      <c r="P2" s="1267"/>
      <c r="Q2" s="1267"/>
      <c r="R2" s="1266">
        <v>2020</v>
      </c>
      <c r="S2" s="1266"/>
      <c r="T2" s="1267"/>
      <c r="U2" s="1267"/>
    </row>
    <row r="3" spans="1:21" ht="27.6" customHeight="1" x14ac:dyDescent="0.25">
      <c r="A3" s="1268"/>
      <c r="B3" s="953" t="s">
        <v>189</v>
      </c>
      <c r="C3" s="953" t="s">
        <v>190</v>
      </c>
      <c r="D3" s="953" t="s">
        <v>191</v>
      </c>
      <c r="E3" s="953" t="s">
        <v>192</v>
      </c>
      <c r="F3" s="953" t="s">
        <v>189</v>
      </c>
      <c r="G3" s="953" t="s">
        <v>190</v>
      </c>
      <c r="H3" s="953" t="s">
        <v>191</v>
      </c>
      <c r="I3" s="953" t="s">
        <v>192</v>
      </c>
      <c r="J3" s="953" t="s">
        <v>189</v>
      </c>
      <c r="K3" s="953" t="s">
        <v>190</v>
      </c>
      <c r="L3" s="953" t="s">
        <v>191</v>
      </c>
      <c r="M3" s="953" t="s">
        <v>192</v>
      </c>
      <c r="N3" s="953" t="s">
        <v>189</v>
      </c>
      <c r="O3" s="953" t="s">
        <v>190</v>
      </c>
      <c r="P3" s="953" t="s">
        <v>191</v>
      </c>
      <c r="Q3" s="953" t="s">
        <v>192</v>
      </c>
      <c r="R3" s="953" t="s">
        <v>189</v>
      </c>
      <c r="S3" s="953" t="s">
        <v>190</v>
      </c>
      <c r="T3" s="953" t="s">
        <v>191</v>
      </c>
      <c r="U3" s="953" t="s">
        <v>192</v>
      </c>
    </row>
    <row r="4" spans="1:21" ht="43.2" customHeight="1" x14ac:dyDescent="0.25">
      <c r="A4" s="486" t="s">
        <v>340</v>
      </c>
      <c r="B4" s="443">
        <v>27876437.370000001</v>
      </c>
      <c r="C4" s="444">
        <v>4536424.26</v>
      </c>
      <c r="D4" s="444">
        <v>0</v>
      </c>
      <c r="E4" s="444">
        <f>B4+C4-D4</f>
        <v>32412861.630000003</v>
      </c>
      <c r="F4" s="445">
        <f t="shared" ref="F4:F13" si="0">E4</f>
        <v>32412861.630000003</v>
      </c>
      <c r="G4" s="446">
        <v>5318129.05</v>
      </c>
      <c r="H4" s="446">
        <v>206997.5</v>
      </c>
      <c r="I4" s="447">
        <f>F4+G4-H4</f>
        <v>37523993.18</v>
      </c>
      <c r="J4" s="445">
        <v>36837871.710000001</v>
      </c>
      <c r="K4" s="446">
        <v>873620</v>
      </c>
      <c r="L4" s="446">
        <v>0</v>
      </c>
      <c r="M4" s="447">
        <f>SUM(J4+K4+-L4)</f>
        <v>37711491.710000001</v>
      </c>
      <c r="N4" s="447">
        <v>38665516.210000001</v>
      </c>
      <c r="O4" s="446">
        <v>2475918.46</v>
      </c>
      <c r="P4" s="446">
        <v>0</v>
      </c>
      <c r="Q4" s="447">
        <f>SUM(N4:P4)</f>
        <v>41141434.670000002</v>
      </c>
      <c r="R4" s="447">
        <f>Q4</f>
        <v>41141434.670000002</v>
      </c>
      <c r="S4" s="446">
        <v>1665873.55</v>
      </c>
      <c r="T4" s="446">
        <v>0</v>
      </c>
      <c r="U4" s="447">
        <f>SUM(R4:T4)</f>
        <v>42807308.219999999</v>
      </c>
    </row>
    <row r="5" spans="1:21" ht="33" customHeight="1" x14ac:dyDescent="0.25">
      <c r="A5" s="487" t="s">
        <v>193</v>
      </c>
      <c r="B5" s="443"/>
      <c r="C5" s="444"/>
      <c r="D5" s="444"/>
      <c r="E5" s="444"/>
      <c r="F5" s="445"/>
      <c r="G5" s="446"/>
      <c r="H5" s="446"/>
      <c r="I5" s="447"/>
      <c r="J5" s="445">
        <v>72600</v>
      </c>
      <c r="K5" s="446">
        <v>0</v>
      </c>
      <c r="L5" s="446">
        <v>0</v>
      </c>
      <c r="M5" s="447">
        <f t="shared" ref="M5:M13" si="1">SUM(J5+K5-L5)</f>
        <v>72600</v>
      </c>
      <c r="N5" s="447">
        <v>72600</v>
      </c>
      <c r="O5" s="446">
        <v>0</v>
      </c>
      <c r="P5" s="446">
        <v>0</v>
      </c>
      <c r="Q5" s="447">
        <f>SUM(N5:P5)</f>
        <v>72600</v>
      </c>
      <c r="R5" s="447">
        <f t="shared" ref="R5:R13" si="2">Q5</f>
        <v>72600</v>
      </c>
      <c r="S5" s="446">
        <v>0</v>
      </c>
      <c r="T5" s="446">
        <v>0</v>
      </c>
      <c r="U5" s="447">
        <f>SUM(R5:T5)</f>
        <v>72600</v>
      </c>
    </row>
    <row r="6" spans="1:21" ht="43.95" customHeight="1" x14ac:dyDescent="0.25">
      <c r="A6" s="488" t="s">
        <v>343</v>
      </c>
      <c r="B6" s="443">
        <v>2838326.05</v>
      </c>
      <c r="C6" s="444">
        <v>625215.54</v>
      </c>
      <c r="D6" s="444">
        <v>540345</v>
      </c>
      <c r="E6" s="444">
        <f t="shared" ref="E6:E13" si="3">B6+C6-D6</f>
        <v>2923196.59</v>
      </c>
      <c r="F6" s="448">
        <f t="shared" si="0"/>
        <v>2923196.59</v>
      </c>
      <c r="G6" s="449">
        <v>121018.24000000001</v>
      </c>
      <c r="H6" s="449">
        <v>60566.239999999998</v>
      </c>
      <c r="I6" s="450">
        <f t="shared" ref="I6:I13" si="4">F6+G6-H6</f>
        <v>2983648.59</v>
      </c>
      <c r="J6" s="448">
        <v>2478577.77</v>
      </c>
      <c r="K6" s="449">
        <v>49361</v>
      </c>
      <c r="L6" s="449">
        <v>0</v>
      </c>
      <c r="M6" s="450">
        <f t="shared" si="1"/>
        <v>2527938.77</v>
      </c>
      <c r="N6" s="450">
        <v>2543526.77</v>
      </c>
      <c r="O6" s="449">
        <v>29463</v>
      </c>
      <c r="P6" s="449">
        <v>0</v>
      </c>
      <c r="Q6" s="450">
        <f>SUM(N6:P6)</f>
        <v>2572989.77</v>
      </c>
      <c r="R6" s="447">
        <f t="shared" si="2"/>
        <v>2572989.77</v>
      </c>
      <c r="S6" s="449">
        <v>392646.2</v>
      </c>
      <c r="T6" s="449">
        <v>0</v>
      </c>
      <c r="U6" s="450">
        <f>SUM(R6:T6)</f>
        <v>2965635.97</v>
      </c>
    </row>
    <row r="7" spans="1:21" ht="36.75" customHeight="1" x14ac:dyDescent="0.25">
      <c r="A7" s="488" t="s">
        <v>194</v>
      </c>
      <c r="B7" s="443">
        <v>2859442978.9200001</v>
      </c>
      <c r="C7" s="444">
        <v>279251345.80000001</v>
      </c>
      <c r="D7" s="444">
        <v>94788597.260000005</v>
      </c>
      <c r="E7" s="444">
        <f t="shared" si="3"/>
        <v>3043905727.46</v>
      </c>
      <c r="F7" s="448">
        <f t="shared" si="0"/>
        <v>3043905727.46</v>
      </c>
      <c r="G7" s="449">
        <v>195644386.38</v>
      </c>
      <c r="H7" s="449">
        <v>94608577.180000007</v>
      </c>
      <c r="I7" s="450">
        <f t="shared" si="4"/>
        <v>3144941536.6600003</v>
      </c>
      <c r="J7" s="448">
        <v>3479918379.21</v>
      </c>
      <c r="K7" s="449">
        <v>281055103.62</v>
      </c>
      <c r="L7" s="449">
        <v>221967144</v>
      </c>
      <c r="M7" s="450">
        <f t="shared" si="1"/>
        <v>3539006338.8299999</v>
      </c>
      <c r="N7" s="450">
        <v>3653163289.4499998</v>
      </c>
      <c r="O7" s="449">
        <v>239702789.5</v>
      </c>
      <c r="P7" s="449">
        <v>72895162.670000002</v>
      </c>
      <c r="Q7" s="450">
        <f t="shared" ref="Q7:Q13" si="5">SUM(N7+O7-P7)</f>
        <v>3819970916.2799997</v>
      </c>
      <c r="R7" s="447">
        <f t="shared" si="2"/>
        <v>3819970916.2799997</v>
      </c>
      <c r="S7" s="449">
        <v>287019854.56999999</v>
      </c>
      <c r="T7" s="449">
        <v>94795181.209999993</v>
      </c>
      <c r="U7" s="450">
        <f t="shared" ref="U7:U13" si="6">SUM(R7+S7-T7)</f>
        <v>4012195589.6399999</v>
      </c>
    </row>
    <row r="8" spans="1:21" ht="36.75" customHeight="1" x14ac:dyDescent="0.25">
      <c r="A8" s="488" t="s">
        <v>341</v>
      </c>
      <c r="B8" s="443"/>
      <c r="C8" s="444"/>
      <c r="D8" s="444"/>
      <c r="E8" s="444"/>
      <c r="F8" s="448"/>
      <c r="G8" s="449"/>
      <c r="H8" s="449"/>
      <c r="I8" s="450"/>
      <c r="J8" s="448">
        <v>305172801.79000002</v>
      </c>
      <c r="K8" s="449">
        <v>230420132</v>
      </c>
      <c r="L8" s="449">
        <v>203974642</v>
      </c>
      <c r="M8" s="450">
        <f t="shared" si="1"/>
        <v>331618291.79000002</v>
      </c>
      <c r="N8" s="450">
        <v>250366700.78999999</v>
      </c>
      <c r="O8" s="449">
        <v>71717937</v>
      </c>
      <c r="P8" s="449">
        <v>131091010</v>
      </c>
      <c r="Q8" s="450">
        <f t="shared" si="5"/>
        <v>190993627.78999996</v>
      </c>
      <c r="R8" s="447">
        <f t="shared" si="2"/>
        <v>190993627.78999996</v>
      </c>
      <c r="S8" s="449">
        <v>36209473</v>
      </c>
      <c r="T8" s="449">
        <v>36447106</v>
      </c>
      <c r="U8" s="450">
        <f t="shared" si="6"/>
        <v>190755994.78999996</v>
      </c>
    </row>
    <row r="9" spans="1:21" ht="36.75" customHeight="1" x14ac:dyDescent="0.25">
      <c r="A9" s="488" t="s">
        <v>342</v>
      </c>
      <c r="B9" s="443">
        <v>81839970.599999994</v>
      </c>
      <c r="C9" s="444">
        <v>2710840.36</v>
      </c>
      <c r="D9" s="444">
        <v>17180080.449999999</v>
      </c>
      <c r="E9" s="444">
        <f t="shared" si="3"/>
        <v>67370730.50999999</v>
      </c>
      <c r="F9" s="448">
        <f t="shared" si="0"/>
        <v>67370730.50999999</v>
      </c>
      <c r="G9" s="449">
        <v>5812226.6299999999</v>
      </c>
      <c r="H9" s="449">
        <v>6384395.25</v>
      </c>
      <c r="I9" s="450">
        <f t="shared" si="4"/>
        <v>66798561.889999986</v>
      </c>
      <c r="J9" s="448">
        <v>105019196.54000001</v>
      </c>
      <c r="K9" s="449">
        <v>13115422.42</v>
      </c>
      <c r="L9" s="449">
        <v>5716894.5899999999</v>
      </c>
      <c r="M9" s="450">
        <f t="shared" si="1"/>
        <v>112417724.37</v>
      </c>
      <c r="N9" s="450">
        <v>123675199.19</v>
      </c>
      <c r="O9" s="449">
        <v>5863058.25</v>
      </c>
      <c r="P9" s="449">
        <v>10145771.16</v>
      </c>
      <c r="Q9" s="450">
        <f t="shared" si="5"/>
        <v>119392486.28</v>
      </c>
      <c r="R9" s="447">
        <f t="shared" si="2"/>
        <v>119392486.28</v>
      </c>
      <c r="S9" s="449">
        <v>10601306.689999999</v>
      </c>
      <c r="T9" s="449">
        <v>26361934.559999999</v>
      </c>
      <c r="U9" s="450">
        <f t="shared" si="6"/>
        <v>103631858.41</v>
      </c>
    </row>
    <row r="10" spans="1:21" ht="44.4" customHeight="1" x14ac:dyDescent="0.25">
      <c r="A10" s="488" t="s">
        <v>344</v>
      </c>
      <c r="B10" s="443">
        <v>53598748.280000001</v>
      </c>
      <c r="C10" s="444">
        <v>7503010.8700000001</v>
      </c>
      <c r="D10" s="444">
        <v>8410229.6799999997</v>
      </c>
      <c r="E10" s="444">
        <f t="shared" si="3"/>
        <v>52691529.469999999</v>
      </c>
      <c r="F10" s="448">
        <f t="shared" si="0"/>
        <v>52691529.469999999</v>
      </c>
      <c r="G10" s="449">
        <v>4712461.18</v>
      </c>
      <c r="H10" s="449">
        <v>9403770.0399999991</v>
      </c>
      <c r="I10" s="450">
        <f t="shared" si="4"/>
        <v>48000220.609999999</v>
      </c>
      <c r="J10" s="448">
        <v>52530411.479999997</v>
      </c>
      <c r="K10" s="449">
        <v>3336231.65</v>
      </c>
      <c r="L10" s="449">
        <v>5180214.8</v>
      </c>
      <c r="M10" s="450">
        <f t="shared" si="1"/>
        <v>50686428.329999998</v>
      </c>
      <c r="N10" s="450">
        <v>56454561.299999997</v>
      </c>
      <c r="O10" s="449">
        <v>5241926.99</v>
      </c>
      <c r="P10" s="449">
        <v>4154420.32</v>
      </c>
      <c r="Q10" s="450">
        <f t="shared" si="5"/>
        <v>57542067.969999999</v>
      </c>
      <c r="R10" s="447">
        <f t="shared" si="2"/>
        <v>57542067.969999999</v>
      </c>
      <c r="S10" s="449">
        <v>5618889.9299999997</v>
      </c>
      <c r="T10" s="449">
        <v>599403.28</v>
      </c>
      <c r="U10" s="450">
        <f t="shared" si="6"/>
        <v>62561554.619999997</v>
      </c>
    </row>
    <row r="11" spans="1:21" ht="36.75" customHeight="1" x14ac:dyDescent="0.25">
      <c r="A11" s="488" t="s">
        <v>195</v>
      </c>
      <c r="B11" s="443">
        <v>2164690339.75</v>
      </c>
      <c r="C11" s="444">
        <v>70448435</v>
      </c>
      <c r="D11" s="444">
        <v>62486055</v>
      </c>
      <c r="E11" s="444">
        <f t="shared" si="3"/>
        <v>2172652719.75</v>
      </c>
      <c r="F11" s="448">
        <f t="shared" si="0"/>
        <v>2172652719.75</v>
      </c>
      <c r="G11" s="449">
        <v>7116178.75</v>
      </c>
      <c r="H11" s="449">
        <v>39630961</v>
      </c>
      <c r="I11" s="450">
        <f t="shared" si="4"/>
        <v>2140137937.5</v>
      </c>
      <c r="J11" s="448">
        <v>1966405464.6700001</v>
      </c>
      <c r="K11" s="449">
        <v>179357721</v>
      </c>
      <c r="L11" s="449">
        <v>132081630</v>
      </c>
      <c r="M11" s="450">
        <f t="shared" si="1"/>
        <v>2013681555.6700001</v>
      </c>
      <c r="N11" s="450">
        <v>2045848993.6300001</v>
      </c>
      <c r="O11" s="449">
        <v>183515132.02000001</v>
      </c>
      <c r="P11" s="449">
        <v>5994781</v>
      </c>
      <c r="Q11" s="450">
        <f t="shared" si="5"/>
        <v>2223369344.6500001</v>
      </c>
      <c r="R11" s="447">
        <f t="shared" si="2"/>
        <v>2223369344.6500001</v>
      </c>
      <c r="S11" s="449">
        <v>22691555.710000001</v>
      </c>
      <c r="T11" s="449">
        <v>22968708.199999999</v>
      </c>
      <c r="U11" s="450">
        <f t="shared" si="6"/>
        <v>2223092192.1600003</v>
      </c>
    </row>
    <row r="12" spans="1:21" ht="36.75" customHeight="1" x14ac:dyDescent="0.25">
      <c r="A12" s="489" t="s">
        <v>196</v>
      </c>
      <c r="B12" s="443"/>
      <c r="C12" s="444"/>
      <c r="D12" s="444"/>
      <c r="E12" s="444"/>
      <c r="F12" s="451"/>
      <c r="G12" s="452"/>
      <c r="H12" s="452"/>
      <c r="I12" s="453"/>
      <c r="J12" s="451">
        <v>129229664</v>
      </c>
      <c r="K12" s="452">
        <v>114224827.5</v>
      </c>
      <c r="L12" s="452">
        <v>117102707.5</v>
      </c>
      <c r="M12" s="453">
        <f t="shared" si="1"/>
        <v>126351784</v>
      </c>
      <c r="N12" s="453">
        <v>168503641</v>
      </c>
      <c r="O12" s="452">
        <v>5472306.29</v>
      </c>
      <c r="P12" s="452">
        <v>34914487</v>
      </c>
      <c r="Q12" s="453">
        <f t="shared" si="5"/>
        <v>139061460.28999999</v>
      </c>
      <c r="R12" s="447">
        <f t="shared" si="2"/>
        <v>139061460.28999999</v>
      </c>
      <c r="S12" s="452">
        <v>9939536</v>
      </c>
      <c r="T12" s="452">
        <v>8017494</v>
      </c>
      <c r="U12" s="453">
        <f t="shared" si="6"/>
        <v>140983502.28999999</v>
      </c>
    </row>
    <row r="13" spans="1:21" ht="36.75" customHeight="1" x14ac:dyDescent="0.25">
      <c r="A13" s="490" t="s">
        <v>197</v>
      </c>
      <c r="B13" s="454">
        <v>1166589</v>
      </c>
      <c r="C13" s="455">
        <v>118960</v>
      </c>
      <c r="D13" s="455">
        <v>99960</v>
      </c>
      <c r="E13" s="455">
        <f t="shared" si="3"/>
        <v>1185589</v>
      </c>
      <c r="F13" s="456">
        <f t="shared" si="0"/>
        <v>1185589</v>
      </c>
      <c r="G13" s="457">
        <v>30000</v>
      </c>
      <c r="H13" s="457">
        <v>0</v>
      </c>
      <c r="I13" s="458">
        <f t="shared" si="4"/>
        <v>1215589</v>
      </c>
      <c r="J13" s="456">
        <v>1664515</v>
      </c>
      <c r="K13" s="457">
        <v>98925</v>
      </c>
      <c r="L13" s="457">
        <v>2</v>
      </c>
      <c r="M13" s="458">
        <f t="shared" si="1"/>
        <v>1763438</v>
      </c>
      <c r="N13" s="458">
        <v>1945438</v>
      </c>
      <c r="O13" s="457">
        <v>167370</v>
      </c>
      <c r="P13" s="457">
        <v>0</v>
      </c>
      <c r="Q13" s="453">
        <f t="shared" si="5"/>
        <v>2112808</v>
      </c>
      <c r="R13" s="720">
        <f t="shared" si="2"/>
        <v>2112808</v>
      </c>
      <c r="S13" s="452">
        <v>112000</v>
      </c>
      <c r="T13" s="457">
        <v>0</v>
      </c>
      <c r="U13" s="458">
        <f t="shared" si="6"/>
        <v>2224808</v>
      </c>
    </row>
    <row r="14" spans="1:21" s="434" customFormat="1" ht="33" customHeight="1" thickBot="1" x14ac:dyDescent="0.3">
      <c r="A14" s="491" t="s">
        <v>48</v>
      </c>
      <c r="B14" s="484">
        <f t="shared" ref="B14:I14" si="7">SUM(B4:B13)</f>
        <v>5191453389.9700003</v>
      </c>
      <c r="C14" s="468">
        <f t="shared" si="7"/>
        <v>365194231.83000004</v>
      </c>
      <c r="D14" s="468">
        <f t="shared" si="7"/>
        <v>183505267.39000002</v>
      </c>
      <c r="E14" s="468">
        <f t="shared" si="7"/>
        <v>5373142354.4099998</v>
      </c>
      <c r="F14" s="469">
        <f t="shared" si="7"/>
        <v>5373142354.4099998</v>
      </c>
      <c r="G14" s="469">
        <f t="shared" si="7"/>
        <v>218754400.22999999</v>
      </c>
      <c r="H14" s="469">
        <f t="shared" si="7"/>
        <v>150295267.21000001</v>
      </c>
      <c r="I14" s="469">
        <f t="shared" si="7"/>
        <v>5441601487.4300003</v>
      </c>
      <c r="J14" s="485">
        <f t="shared" ref="J14:Q14" si="8">SUM(J4:J13)</f>
        <v>6079329482.1700001</v>
      </c>
      <c r="K14" s="485">
        <f t="shared" si="8"/>
        <v>822531344.19000006</v>
      </c>
      <c r="L14" s="485">
        <f t="shared" si="8"/>
        <v>686023234.88999999</v>
      </c>
      <c r="M14" s="485">
        <f t="shared" si="8"/>
        <v>6215837591.4699993</v>
      </c>
      <c r="N14" s="485">
        <f t="shared" si="8"/>
        <v>6341239466.3400002</v>
      </c>
      <c r="O14" s="485">
        <f t="shared" si="8"/>
        <v>514185901.51000005</v>
      </c>
      <c r="P14" s="485">
        <f t="shared" si="8"/>
        <v>259195632.15000001</v>
      </c>
      <c r="Q14" s="722">
        <f t="shared" si="8"/>
        <v>6596229735.6999998</v>
      </c>
      <c r="R14" s="723">
        <f t="shared" ref="R14:U14" si="9">SUM(R4:R13)</f>
        <v>6596229735.6999998</v>
      </c>
      <c r="S14" s="723">
        <f t="shared" si="9"/>
        <v>374251135.64999998</v>
      </c>
      <c r="T14" s="485">
        <f t="shared" si="9"/>
        <v>189189827.24999997</v>
      </c>
      <c r="U14" s="485">
        <f t="shared" si="9"/>
        <v>6781291044.0999994</v>
      </c>
    </row>
    <row r="15" spans="1:21" ht="33.75" customHeight="1" x14ac:dyDescent="0.25">
      <c r="A15" s="492" t="s">
        <v>198</v>
      </c>
      <c r="B15" s="444">
        <v>166040160.69</v>
      </c>
      <c r="C15" s="444">
        <v>180313291.28999999</v>
      </c>
      <c r="D15" s="444">
        <v>227616904.77000001</v>
      </c>
      <c r="E15" s="444">
        <f>B15+C15-D15</f>
        <v>118736547.21000001</v>
      </c>
      <c r="F15" s="445">
        <v>118736547.20999999</v>
      </c>
      <c r="G15" s="446">
        <v>157906127.97</v>
      </c>
      <c r="H15" s="446">
        <v>163672953.03999999</v>
      </c>
      <c r="I15" s="447">
        <f>F15+G15-H15</f>
        <v>112969722.14000002</v>
      </c>
      <c r="J15" s="445">
        <v>92964930.810000002</v>
      </c>
      <c r="K15" s="446">
        <v>248436092.88</v>
      </c>
      <c r="L15" s="446">
        <v>175934889.52000001</v>
      </c>
      <c r="M15" s="447">
        <f>SUM(J15+K15-L15)</f>
        <v>165466134.16999999</v>
      </c>
      <c r="N15" s="447">
        <v>244630862.22999999</v>
      </c>
      <c r="O15" s="446">
        <v>202327434.63</v>
      </c>
      <c r="P15" s="446">
        <v>183986380.09999999</v>
      </c>
      <c r="Q15" s="447">
        <f>SUM(N15+O15-P15)</f>
        <v>262971916.76000002</v>
      </c>
      <c r="R15" s="447">
        <f>Q15</f>
        <v>262971916.76000002</v>
      </c>
      <c r="S15" s="446">
        <v>280214914.57999998</v>
      </c>
      <c r="T15" s="446">
        <v>221113546.53999999</v>
      </c>
      <c r="U15" s="447">
        <f>SUM(R15+S15-T15)</f>
        <v>322073284.80000007</v>
      </c>
    </row>
    <row r="16" spans="1:21" ht="33.75" customHeight="1" x14ac:dyDescent="0.25">
      <c r="A16" s="488" t="s">
        <v>199</v>
      </c>
      <c r="B16" s="444">
        <v>1597149.38</v>
      </c>
      <c r="C16" s="444">
        <v>3564490.42</v>
      </c>
      <c r="D16" s="444">
        <v>5161639.8</v>
      </c>
      <c r="E16" s="444">
        <f>B16+C16-D16</f>
        <v>0</v>
      </c>
      <c r="F16" s="448">
        <v>0</v>
      </c>
      <c r="G16" s="449">
        <v>5917104.8399999999</v>
      </c>
      <c r="H16" s="449">
        <v>5567601.8399999999</v>
      </c>
      <c r="I16" s="450">
        <f>F16+G16-H16</f>
        <v>349503</v>
      </c>
      <c r="J16" s="445">
        <v>1052530</v>
      </c>
      <c r="K16" s="449">
        <v>873620</v>
      </c>
      <c r="L16" s="449">
        <v>873620</v>
      </c>
      <c r="M16" s="450">
        <f>SUM(J16+K16-L16)</f>
        <v>1052530</v>
      </c>
      <c r="N16" s="450">
        <v>1052530</v>
      </c>
      <c r="O16" s="449">
        <v>2475918.46</v>
      </c>
      <c r="P16" s="449">
        <v>2475918.46</v>
      </c>
      <c r="Q16" s="450">
        <f>SUM(N16+O16-P16)</f>
        <v>1052530</v>
      </c>
      <c r="R16" s="447">
        <f t="shared" ref="R16:R19" si="10">Q16</f>
        <v>1052530</v>
      </c>
      <c r="S16" s="449">
        <v>1665873.55</v>
      </c>
      <c r="T16" s="449">
        <v>2718403.55</v>
      </c>
      <c r="U16" s="450">
        <f>SUM(R16+S16-T16)</f>
        <v>0</v>
      </c>
    </row>
    <row r="17" spans="1:21" ht="33.75" customHeight="1" x14ac:dyDescent="0.25">
      <c r="A17" s="488" t="s">
        <v>200</v>
      </c>
      <c r="B17" s="444">
        <v>0</v>
      </c>
      <c r="C17" s="444">
        <v>15288000</v>
      </c>
      <c r="D17" s="444">
        <v>288000</v>
      </c>
      <c r="E17" s="444">
        <f>B17+C17-D17</f>
        <v>15000000</v>
      </c>
      <c r="F17" s="451">
        <v>15000000</v>
      </c>
      <c r="G17" s="452">
        <v>0</v>
      </c>
      <c r="H17" s="452">
        <v>15000000</v>
      </c>
      <c r="I17" s="453">
        <f>F17+G17-H17</f>
        <v>0</v>
      </c>
      <c r="J17" s="445">
        <v>2462678.7200000002</v>
      </c>
      <c r="K17" s="452">
        <v>1859746.6</v>
      </c>
      <c r="L17" s="452">
        <v>2728008.32</v>
      </c>
      <c r="M17" s="450">
        <f>SUM(J17+K17-L17)</f>
        <v>1594417.0000000005</v>
      </c>
      <c r="N17" s="450">
        <v>3324978</v>
      </c>
      <c r="O17" s="452">
        <v>0</v>
      </c>
      <c r="P17" s="452">
        <v>3324978</v>
      </c>
      <c r="Q17" s="450">
        <f>SUM(N17+O17-P17)</f>
        <v>0</v>
      </c>
      <c r="R17" s="447">
        <f t="shared" si="10"/>
        <v>0</v>
      </c>
      <c r="S17" s="452">
        <v>830060</v>
      </c>
      <c r="T17" s="452">
        <v>0</v>
      </c>
      <c r="U17" s="450">
        <f>SUM(R17+S17-T17)</f>
        <v>830060</v>
      </c>
    </row>
    <row r="18" spans="1:21" ht="41.4" customHeight="1" x14ac:dyDescent="0.25">
      <c r="A18" s="493" t="s">
        <v>201</v>
      </c>
      <c r="B18" s="459"/>
      <c r="C18" s="459"/>
      <c r="D18" s="459"/>
      <c r="E18" s="459"/>
      <c r="F18" s="460">
        <v>0</v>
      </c>
      <c r="G18" s="461">
        <v>0</v>
      </c>
      <c r="H18" s="461">
        <v>0</v>
      </c>
      <c r="I18" s="462">
        <v>0</v>
      </c>
      <c r="J18" s="445">
        <v>840326</v>
      </c>
      <c r="K18" s="461">
        <v>0</v>
      </c>
      <c r="L18" s="461">
        <v>840326</v>
      </c>
      <c r="M18" s="462">
        <f>SUM(J18+K18-L18)</f>
        <v>0</v>
      </c>
      <c r="N18" s="462">
        <v>0</v>
      </c>
      <c r="O18" s="461">
        <v>800000</v>
      </c>
      <c r="P18" s="461">
        <v>0</v>
      </c>
      <c r="Q18" s="462">
        <f>SUM(N18+O18-P18)</f>
        <v>800000</v>
      </c>
      <c r="R18" s="447">
        <f t="shared" si="10"/>
        <v>800000</v>
      </c>
      <c r="S18" s="461">
        <v>622000</v>
      </c>
      <c r="T18" s="461">
        <v>800000</v>
      </c>
      <c r="U18" s="462">
        <f>SUM(R18+S18-T18)</f>
        <v>622000</v>
      </c>
    </row>
    <row r="19" spans="1:21" ht="33.75" customHeight="1" x14ac:dyDescent="0.25">
      <c r="A19" s="494" t="s">
        <v>202</v>
      </c>
      <c r="B19" s="463"/>
      <c r="C19" s="463"/>
      <c r="D19" s="463"/>
      <c r="E19" s="463"/>
      <c r="F19" s="464">
        <v>0</v>
      </c>
      <c r="G19" s="465">
        <v>0</v>
      </c>
      <c r="H19" s="465">
        <v>0</v>
      </c>
      <c r="I19" s="466">
        <v>0</v>
      </c>
      <c r="J19" s="467">
        <v>13706771.439999999</v>
      </c>
      <c r="K19" s="465">
        <v>6159195.3399999999</v>
      </c>
      <c r="L19" s="465">
        <v>546821.22</v>
      </c>
      <c r="M19" s="466">
        <f>SUM(J19+K19-L19)</f>
        <v>19319145.560000002</v>
      </c>
      <c r="N19" s="466">
        <v>25063816.120000001</v>
      </c>
      <c r="O19" s="465">
        <v>2322162.59</v>
      </c>
      <c r="P19" s="721">
        <v>125151</v>
      </c>
      <c r="Q19" s="719">
        <f>SUM(N19+O19-P19)</f>
        <v>27260827.710000001</v>
      </c>
      <c r="R19" s="720">
        <f t="shared" si="10"/>
        <v>27260827.710000001</v>
      </c>
      <c r="S19" s="721">
        <v>3386531.77</v>
      </c>
      <c r="T19" s="721">
        <v>582499.01</v>
      </c>
      <c r="U19" s="466">
        <f>SUM(R19+S19-T19)</f>
        <v>30064860.469999999</v>
      </c>
    </row>
    <row r="20" spans="1:21" ht="39" customHeight="1" x14ac:dyDescent="0.25">
      <c r="A20" s="945" t="s">
        <v>48</v>
      </c>
      <c r="B20" s="946">
        <f>SUM(B14:B17)</f>
        <v>5359090700.04</v>
      </c>
      <c r="C20" s="946">
        <f>SUM(C14:C17)</f>
        <v>564360013.53999996</v>
      </c>
      <c r="D20" s="946">
        <f>SUM(D14:D17)</f>
        <v>416571811.96000004</v>
      </c>
      <c r="E20" s="946">
        <f>SUM(E14:E17)</f>
        <v>5506878901.6199999</v>
      </c>
      <c r="F20" s="947">
        <f>SUM(F14:F19)</f>
        <v>5506878901.6199999</v>
      </c>
      <c r="G20" s="947">
        <f>SUM(G14:G19)</f>
        <v>382577633.03999996</v>
      </c>
      <c r="H20" s="947">
        <f>SUM(H14:H19)</f>
        <v>334535822.08999997</v>
      </c>
      <c r="I20" s="947">
        <f>SUM(I14:I19)</f>
        <v>5554920712.5700006</v>
      </c>
      <c r="J20" s="948">
        <f t="shared" ref="J20:M20" si="11">SUM(J14:J19)</f>
        <v>6190356719.1400003</v>
      </c>
      <c r="K20" s="949">
        <f t="shared" si="11"/>
        <v>1079859999.01</v>
      </c>
      <c r="L20" s="949">
        <f t="shared" si="11"/>
        <v>866946899.95000005</v>
      </c>
      <c r="M20" s="950">
        <f t="shared" si="11"/>
        <v>6403269818.1999998</v>
      </c>
      <c r="N20" s="950">
        <f t="shared" ref="N20:U20" si="12">SUM(N14:N19)</f>
        <v>6615311652.6899996</v>
      </c>
      <c r="O20" s="949">
        <f t="shared" si="12"/>
        <v>722111417.19000018</v>
      </c>
      <c r="P20" s="951">
        <f t="shared" si="12"/>
        <v>449108059.70999998</v>
      </c>
      <c r="Q20" s="952">
        <f t="shared" si="12"/>
        <v>6888315010.1700001</v>
      </c>
      <c r="R20" s="952">
        <f t="shared" si="12"/>
        <v>6888315010.1700001</v>
      </c>
      <c r="S20" s="951">
        <f t="shared" si="12"/>
        <v>660970515.54999995</v>
      </c>
      <c r="T20" s="951">
        <f t="shared" si="12"/>
        <v>414404276.34999996</v>
      </c>
      <c r="U20" s="950">
        <f t="shared" si="12"/>
        <v>7134881249.3699999</v>
      </c>
    </row>
    <row r="21" spans="1:21" ht="19.5" customHeight="1" x14ac:dyDescent="0.25">
      <c r="A21" s="441"/>
      <c r="B21" s="442"/>
      <c r="C21" s="442"/>
      <c r="D21" s="442"/>
      <c r="E21" s="442"/>
      <c r="F21" s="442"/>
      <c r="G21" s="442"/>
      <c r="H21" s="442"/>
      <c r="I21" s="442"/>
      <c r="M21" s="435"/>
    </row>
    <row r="22" spans="1:21" ht="20.25" customHeight="1" x14ac:dyDescent="0.25">
      <c r="A22" s="436"/>
      <c r="B22" s="436"/>
      <c r="C22" s="436"/>
      <c r="D22" s="436"/>
      <c r="E22" s="436"/>
      <c r="F22" s="436"/>
      <c r="G22" s="436"/>
      <c r="H22" s="436"/>
      <c r="I22" s="436"/>
      <c r="M22" s="435"/>
      <c r="N22" s="435"/>
    </row>
    <row r="23" spans="1:21" ht="24.9" customHeight="1" x14ac:dyDescent="0.25">
      <c r="A23" s="436"/>
      <c r="B23" s="436"/>
      <c r="C23" s="436"/>
      <c r="D23" s="436"/>
      <c r="E23" s="436"/>
      <c r="F23" s="436"/>
      <c r="G23" s="436"/>
      <c r="H23" s="436"/>
      <c r="I23" s="436"/>
    </row>
    <row r="24" spans="1:21" ht="24.9" customHeight="1" x14ac:dyDescent="0.25">
      <c r="A24" s="437"/>
      <c r="B24" s="438"/>
      <c r="C24" s="438"/>
      <c r="D24" s="438"/>
      <c r="E24" s="438"/>
      <c r="F24" s="438"/>
      <c r="G24" s="438"/>
      <c r="H24" s="438"/>
      <c r="I24" s="438"/>
    </row>
    <row r="25" spans="1:21" ht="24.9" customHeight="1" x14ac:dyDescent="0.25">
      <c r="A25" s="437"/>
      <c r="B25" s="439"/>
      <c r="C25" s="439"/>
      <c r="D25" s="439"/>
      <c r="E25" s="439"/>
      <c r="F25" s="439"/>
      <c r="G25" s="439"/>
      <c r="H25" s="439"/>
      <c r="I25" s="439"/>
    </row>
    <row r="26" spans="1:21" ht="24.9" customHeight="1" x14ac:dyDescent="0.25">
      <c r="A26" s="437"/>
      <c r="B26" s="439"/>
      <c r="C26" s="439"/>
      <c r="D26" s="439"/>
      <c r="E26" s="439"/>
      <c r="F26" s="439"/>
      <c r="G26" s="439"/>
      <c r="H26" s="439"/>
      <c r="I26" s="439"/>
    </row>
    <row r="27" spans="1:21" ht="24.9" customHeight="1" x14ac:dyDescent="0.25">
      <c r="A27" s="437"/>
      <c r="B27" s="439"/>
      <c r="C27" s="439"/>
      <c r="D27" s="439"/>
      <c r="E27" s="439"/>
      <c r="F27" s="439"/>
      <c r="G27" s="439"/>
      <c r="H27" s="439"/>
      <c r="I27" s="439"/>
    </row>
    <row r="28" spans="1:21" ht="24.9" customHeight="1" x14ac:dyDescent="0.25">
      <c r="A28" s="437"/>
      <c r="B28" s="439"/>
      <c r="C28" s="439"/>
      <c r="D28" s="439"/>
      <c r="E28" s="439"/>
      <c r="F28" s="439"/>
      <c r="G28" s="439"/>
      <c r="H28" s="439"/>
      <c r="I28" s="439"/>
    </row>
    <row r="29" spans="1:21" ht="24.9" customHeight="1" x14ac:dyDescent="0.25">
      <c r="A29" s="437"/>
      <c r="B29" s="439"/>
      <c r="C29" s="439"/>
      <c r="D29" s="439"/>
      <c r="E29" s="439"/>
      <c r="F29" s="439"/>
      <c r="G29" s="439"/>
      <c r="H29" s="439"/>
      <c r="I29" s="439"/>
    </row>
    <row r="30" spans="1:21" ht="24.9" customHeight="1" x14ac:dyDescent="0.25">
      <c r="A30" s="437"/>
      <c r="B30" s="439"/>
      <c r="C30" s="439"/>
      <c r="D30" s="439"/>
      <c r="E30" s="439"/>
      <c r="F30" s="439"/>
      <c r="G30" s="439"/>
      <c r="H30" s="439"/>
      <c r="I30" s="439"/>
    </row>
    <row r="31" spans="1:21" ht="24.9" customHeight="1" x14ac:dyDescent="0.25">
      <c r="A31" s="437"/>
      <c r="B31" s="439"/>
      <c r="C31" s="439"/>
      <c r="D31" s="439"/>
      <c r="E31" s="439"/>
      <c r="F31" s="439"/>
      <c r="G31" s="439"/>
      <c r="H31" s="439"/>
      <c r="I31" s="439"/>
    </row>
    <row r="32" spans="1:21" ht="24.9" customHeight="1" x14ac:dyDescent="0.25">
      <c r="A32" s="437"/>
      <c r="B32" s="439"/>
      <c r="C32" s="439"/>
      <c r="D32" s="439"/>
      <c r="E32" s="439"/>
      <c r="F32" s="439"/>
      <c r="G32" s="439"/>
      <c r="H32" s="439"/>
      <c r="I32" s="439"/>
    </row>
    <row r="33" spans="1:9" ht="24.9" customHeight="1" x14ac:dyDescent="0.25">
      <c r="A33" s="437"/>
      <c r="B33" s="439"/>
      <c r="C33" s="439"/>
      <c r="D33" s="439"/>
      <c r="E33" s="439"/>
      <c r="F33" s="439"/>
      <c r="G33" s="439"/>
      <c r="H33" s="439"/>
      <c r="I33" s="439"/>
    </row>
    <row r="34" spans="1:9" ht="24.9" customHeight="1" x14ac:dyDescent="0.25">
      <c r="A34" s="437"/>
      <c r="B34" s="439"/>
      <c r="C34" s="439"/>
      <c r="D34" s="439"/>
      <c r="E34" s="439"/>
      <c r="F34" s="439"/>
      <c r="G34" s="439"/>
      <c r="H34" s="439"/>
      <c r="I34" s="439"/>
    </row>
  </sheetData>
  <mergeCells count="7">
    <mergeCell ref="A1:T1"/>
    <mergeCell ref="R2:U2"/>
    <mergeCell ref="N2:Q2"/>
    <mergeCell ref="J2:M2"/>
    <mergeCell ref="A2:A3"/>
    <mergeCell ref="B2:E2"/>
    <mergeCell ref="F2:I2"/>
  </mergeCells>
  <printOptions horizontalCentered="1"/>
  <pageMargins left="0.15748031496062992" right="0.39370078740157483" top="0.39370078740157483" bottom="0.39370078740157483" header="0" footer="0.11811023622047245"/>
  <pageSetup scale="71" orientation="landscape" r:id="rId1"/>
  <headerFooter alignWithMargins="0">
    <oddFooter>&amp;L&amp;9Přehled o hospodaření za r. 2020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1:N13"/>
  <sheetViews>
    <sheetView view="pageBreakPreview" zoomScale="90" zoomScaleNormal="100" zoomScaleSheetLayoutView="90" zoomScalePageLayoutView="55" workbookViewId="0">
      <selection activeCell="O9" sqref="O9"/>
    </sheetView>
  </sheetViews>
  <sheetFormatPr defaultColWidth="44.44140625" defaultRowHeight="13.8" x14ac:dyDescent="0.25"/>
  <cols>
    <col min="1" max="1" width="37" style="483" customWidth="1"/>
    <col min="2" max="5" width="14.33203125" style="481" hidden="1" customWidth="1"/>
    <col min="6" max="6" width="16.109375" style="481" customWidth="1"/>
    <col min="7" max="8" width="14.33203125" style="481" customWidth="1"/>
    <col min="9" max="9" width="18" style="481" customWidth="1"/>
    <col min="10" max="10" width="14.6640625" style="481" customWidth="1"/>
    <col min="11" max="11" width="14.33203125" style="481" customWidth="1"/>
    <col min="12" max="12" width="17.44140625" style="481" customWidth="1"/>
    <col min="13" max="13" width="14.44140625" style="481" customWidth="1"/>
    <col min="14" max="16384" width="44.44140625" style="481"/>
  </cols>
  <sheetData>
    <row r="1" spans="1:14" ht="76.2" customHeight="1" x14ac:dyDescent="0.25">
      <c r="A1" s="1270" t="s">
        <v>617</v>
      </c>
      <c r="B1" s="1270"/>
      <c r="C1" s="1270"/>
      <c r="D1" s="1270"/>
      <c r="E1" s="1270"/>
      <c r="F1" s="1270"/>
      <c r="G1" s="1270"/>
      <c r="H1" s="1270"/>
      <c r="I1" s="1270"/>
      <c r="J1" s="1270"/>
      <c r="K1" s="1270"/>
      <c r="L1" s="1270"/>
      <c r="M1" s="679" t="s">
        <v>203</v>
      </c>
    </row>
    <row r="2" spans="1:14" ht="25.5" customHeight="1" x14ac:dyDescent="0.25">
      <c r="A2" s="1268" t="s">
        <v>339</v>
      </c>
      <c r="B2" s="1266">
        <v>2017</v>
      </c>
      <c r="C2" s="1266"/>
      <c r="D2" s="1269"/>
      <c r="E2" s="1269"/>
      <c r="F2" s="1266">
        <v>2019</v>
      </c>
      <c r="G2" s="1269"/>
      <c r="H2" s="1269"/>
      <c r="I2" s="1269"/>
      <c r="J2" s="1266">
        <v>2020</v>
      </c>
      <c r="K2" s="1269"/>
      <c r="L2" s="1269"/>
      <c r="M2" s="1269"/>
    </row>
    <row r="3" spans="1:14" ht="24" customHeight="1" x14ac:dyDescent="0.25">
      <c r="A3" s="1268"/>
      <c r="B3" s="953" t="s">
        <v>189</v>
      </c>
      <c r="C3" s="953" t="s">
        <v>190</v>
      </c>
      <c r="D3" s="953" t="s">
        <v>191</v>
      </c>
      <c r="E3" s="953" t="s">
        <v>192</v>
      </c>
      <c r="F3" s="953" t="s">
        <v>189</v>
      </c>
      <c r="G3" s="953" t="s">
        <v>190</v>
      </c>
      <c r="H3" s="953" t="s">
        <v>191</v>
      </c>
      <c r="I3" s="953" t="s">
        <v>192</v>
      </c>
      <c r="J3" s="953" t="s">
        <v>189</v>
      </c>
      <c r="K3" s="953" t="s">
        <v>190</v>
      </c>
      <c r="L3" s="953" t="s">
        <v>191</v>
      </c>
      <c r="M3" s="953" t="s">
        <v>192</v>
      </c>
    </row>
    <row r="4" spans="1:14" s="482" customFormat="1" ht="48" customHeight="1" x14ac:dyDescent="0.25">
      <c r="A4" s="470" t="s">
        <v>346</v>
      </c>
      <c r="B4" s="431">
        <v>404033.5</v>
      </c>
      <c r="C4" s="471">
        <v>0</v>
      </c>
      <c r="D4" s="472">
        <v>60137</v>
      </c>
      <c r="E4" s="431">
        <v>343896.5</v>
      </c>
      <c r="F4" s="709">
        <v>343896.5</v>
      </c>
      <c r="G4" s="471">
        <v>0</v>
      </c>
      <c r="H4" s="472">
        <v>0</v>
      </c>
      <c r="I4" s="431">
        <f>F4+G4-H4</f>
        <v>343896.5</v>
      </c>
      <c r="J4" s="431">
        <v>343896.5</v>
      </c>
      <c r="K4" s="471">
        <v>178339.48</v>
      </c>
      <c r="L4" s="472">
        <v>0</v>
      </c>
      <c r="M4" s="431">
        <v>522235.98</v>
      </c>
      <c r="N4" s="714"/>
    </row>
    <row r="5" spans="1:14" s="482" customFormat="1" ht="48" customHeight="1" x14ac:dyDescent="0.25">
      <c r="A5" s="473" t="s">
        <v>345</v>
      </c>
      <c r="B5" s="474">
        <v>4600446.75</v>
      </c>
      <c r="C5" s="475">
        <v>250619.21</v>
      </c>
      <c r="D5" s="430">
        <v>45399.1</v>
      </c>
      <c r="E5" s="431">
        <f>SUM(B5+C5-D5)</f>
        <v>4805666.8600000003</v>
      </c>
      <c r="F5" s="709">
        <v>5033919.51</v>
      </c>
      <c r="G5" s="475">
        <v>401502.59</v>
      </c>
      <c r="H5" s="430">
        <v>82684.100000000006</v>
      </c>
      <c r="I5" s="431">
        <f>F5+G5-H5</f>
        <v>5352738</v>
      </c>
      <c r="J5" s="431">
        <v>5352738</v>
      </c>
      <c r="K5" s="475">
        <v>495953.17</v>
      </c>
      <c r="L5" s="430">
        <v>45715.3</v>
      </c>
      <c r="M5" s="431">
        <f>J5+K5-L5</f>
        <v>5802975.8700000001</v>
      </c>
      <c r="N5" s="714"/>
    </row>
    <row r="6" spans="1:14" s="482" customFormat="1" ht="36.75" customHeight="1" x14ac:dyDescent="0.25">
      <c r="A6" s="473" t="s">
        <v>267</v>
      </c>
      <c r="B6" s="476">
        <v>364000</v>
      </c>
      <c r="C6" s="430">
        <v>0</v>
      </c>
      <c r="D6" s="430">
        <v>0</v>
      </c>
      <c r="E6" s="431">
        <f>SUM(B6+C6-D6)</f>
        <v>364000</v>
      </c>
      <c r="F6" s="709">
        <v>116000</v>
      </c>
      <c r="G6" s="430">
        <v>0</v>
      </c>
      <c r="H6" s="430">
        <v>8000</v>
      </c>
      <c r="I6" s="431">
        <f t="shared" ref="I6:I11" si="0">F6+G6-H6</f>
        <v>108000</v>
      </c>
      <c r="J6" s="431">
        <v>108000</v>
      </c>
      <c r="K6" s="430">
        <v>0</v>
      </c>
      <c r="L6" s="430">
        <v>12000</v>
      </c>
      <c r="M6" s="431">
        <f t="shared" ref="M6:M11" si="1">J6+K6-L6</f>
        <v>96000</v>
      </c>
    </row>
    <row r="7" spans="1:14" s="482" customFormat="1" ht="36.75" customHeight="1" x14ac:dyDescent="0.25">
      <c r="A7" s="473" t="s">
        <v>194</v>
      </c>
      <c r="B7" s="474">
        <v>7136424</v>
      </c>
      <c r="C7" s="430">
        <v>85305</v>
      </c>
      <c r="D7" s="430">
        <v>85305</v>
      </c>
      <c r="E7" s="431">
        <v>7136424</v>
      </c>
      <c r="F7" s="709">
        <v>7136424</v>
      </c>
      <c r="G7" s="430">
        <v>694767.16</v>
      </c>
      <c r="H7" s="430">
        <v>327390</v>
      </c>
      <c r="I7" s="431">
        <f t="shared" si="0"/>
        <v>7503801.1600000001</v>
      </c>
      <c r="J7" s="431">
        <v>7503801.1600000001</v>
      </c>
      <c r="K7" s="430">
        <v>1475241.44</v>
      </c>
      <c r="L7" s="430">
        <v>1475241.44</v>
      </c>
      <c r="M7" s="431">
        <f t="shared" si="1"/>
        <v>7503801.1600000001</v>
      </c>
    </row>
    <row r="8" spans="1:14" s="482" customFormat="1" ht="48" customHeight="1" x14ac:dyDescent="0.25">
      <c r="A8" s="473" t="s">
        <v>347</v>
      </c>
      <c r="B8" s="474">
        <v>72915352.109999999</v>
      </c>
      <c r="C8" s="477">
        <v>7565956.0599999996</v>
      </c>
      <c r="D8" s="477">
        <v>707880.2</v>
      </c>
      <c r="E8" s="431">
        <v>79773427.969999999</v>
      </c>
      <c r="F8" s="709">
        <v>85953820.609999999</v>
      </c>
      <c r="G8" s="477">
        <v>10944937.390000001</v>
      </c>
      <c r="H8" s="477">
        <v>3830094.34</v>
      </c>
      <c r="I8" s="431">
        <f t="shared" si="0"/>
        <v>93068663.659999996</v>
      </c>
      <c r="J8" s="431">
        <v>93068663.659999996</v>
      </c>
      <c r="K8" s="477">
        <v>9373719.6600000001</v>
      </c>
      <c r="L8" s="477">
        <v>3378599.22</v>
      </c>
      <c r="M8" s="431">
        <f t="shared" si="1"/>
        <v>99063784.099999994</v>
      </c>
    </row>
    <row r="9" spans="1:14" s="482" customFormat="1" ht="48.75" customHeight="1" x14ac:dyDescent="0.25">
      <c r="A9" s="473" t="s">
        <v>344</v>
      </c>
      <c r="B9" s="474">
        <v>196905947.36000001</v>
      </c>
      <c r="C9" s="477">
        <v>14850969.970000001</v>
      </c>
      <c r="D9" s="477">
        <v>5434821.8099999996</v>
      </c>
      <c r="E9" s="478">
        <v>206322095.52000001</v>
      </c>
      <c r="F9" s="710">
        <v>212494364.33000001</v>
      </c>
      <c r="G9" s="477">
        <v>18935593.760000002</v>
      </c>
      <c r="H9" s="477">
        <v>7838014.4299999997</v>
      </c>
      <c r="I9" s="431">
        <f t="shared" si="0"/>
        <v>223591943.66</v>
      </c>
      <c r="J9" s="478">
        <v>223591943.66</v>
      </c>
      <c r="K9" s="477">
        <v>27661824.850000001</v>
      </c>
      <c r="L9" s="477">
        <v>7834121.8099999996</v>
      </c>
      <c r="M9" s="431">
        <f t="shared" si="1"/>
        <v>243419646.69999999</v>
      </c>
      <c r="N9" s="714"/>
    </row>
    <row r="10" spans="1:14" s="482" customFormat="1" ht="36" customHeight="1" x14ac:dyDescent="0.25">
      <c r="A10" s="473" t="s">
        <v>195</v>
      </c>
      <c r="B10" s="474">
        <v>0</v>
      </c>
      <c r="C10" s="430">
        <v>0</v>
      </c>
      <c r="D10" s="430">
        <v>0</v>
      </c>
      <c r="E10" s="478">
        <v>0</v>
      </c>
      <c r="F10" s="710">
        <v>0</v>
      </c>
      <c r="G10" s="430">
        <v>0</v>
      </c>
      <c r="H10" s="430">
        <v>0</v>
      </c>
      <c r="I10" s="431">
        <f t="shared" si="0"/>
        <v>0</v>
      </c>
      <c r="J10" s="478">
        <v>0</v>
      </c>
      <c r="K10" s="430">
        <v>0</v>
      </c>
      <c r="L10" s="430">
        <v>0</v>
      </c>
      <c r="M10" s="431">
        <f t="shared" si="1"/>
        <v>0</v>
      </c>
    </row>
    <row r="11" spans="1:14" s="482" customFormat="1" ht="36" customHeight="1" thickBot="1" x14ac:dyDescent="0.3">
      <c r="A11" s="479" t="s">
        <v>197</v>
      </c>
      <c r="B11" s="432">
        <v>173425</v>
      </c>
      <c r="C11" s="433">
        <v>0</v>
      </c>
      <c r="D11" s="433">
        <v>0</v>
      </c>
      <c r="E11" s="478">
        <v>173425</v>
      </c>
      <c r="F11" s="711">
        <v>173425</v>
      </c>
      <c r="G11" s="433">
        <v>0</v>
      </c>
      <c r="H11" s="433">
        <v>0</v>
      </c>
      <c r="I11" s="431">
        <f t="shared" si="0"/>
        <v>173425</v>
      </c>
      <c r="J11" s="478">
        <v>173425</v>
      </c>
      <c r="K11" s="433">
        <v>0</v>
      </c>
      <c r="L11" s="433">
        <v>0</v>
      </c>
      <c r="M11" s="431">
        <f t="shared" si="1"/>
        <v>173425</v>
      </c>
    </row>
    <row r="12" spans="1:14" s="480" customFormat="1" ht="44.4" customHeight="1" thickTop="1" x14ac:dyDescent="0.25">
      <c r="A12" s="954" t="s">
        <v>48</v>
      </c>
      <c r="B12" s="955">
        <f t="shared" ref="B12:I12" si="2">SUM(B4:B11)</f>
        <v>282499628.72000003</v>
      </c>
      <c r="C12" s="956">
        <f t="shared" si="2"/>
        <v>22752850.240000002</v>
      </c>
      <c r="D12" s="956">
        <f t="shared" si="2"/>
        <v>6333543.1099999994</v>
      </c>
      <c r="E12" s="957">
        <f t="shared" si="2"/>
        <v>298918935.85000002</v>
      </c>
      <c r="F12" s="958">
        <f t="shared" si="2"/>
        <v>311251849.95000005</v>
      </c>
      <c r="G12" s="959">
        <f t="shared" si="2"/>
        <v>30976800.900000002</v>
      </c>
      <c r="H12" s="959">
        <f t="shared" si="2"/>
        <v>12086182.869999999</v>
      </c>
      <c r="I12" s="960">
        <f t="shared" si="2"/>
        <v>330142467.98000002</v>
      </c>
      <c r="J12" s="958">
        <f>SUM(J4:J11)</f>
        <v>330142467.98000002</v>
      </c>
      <c r="K12" s="959">
        <f>SUM(K4:K11)</f>
        <v>39185078.600000001</v>
      </c>
      <c r="L12" s="959">
        <f>SUM(L4:L11)</f>
        <v>12745677.77</v>
      </c>
      <c r="M12" s="960">
        <f>SUM(M4:M11)</f>
        <v>356581868.81</v>
      </c>
      <c r="N12" s="715"/>
    </row>
    <row r="13" spans="1:14" ht="46.95" customHeight="1" x14ac:dyDescent="0.25">
      <c r="A13" s="1271" t="s">
        <v>666</v>
      </c>
      <c r="B13" s="1272"/>
      <c r="C13" s="1272"/>
      <c r="D13" s="1272"/>
      <c r="E13" s="1272"/>
      <c r="F13" s="1273"/>
      <c r="G13" s="1273"/>
      <c r="H13" s="1273"/>
      <c r="I13" s="1273"/>
      <c r="J13" s="1273"/>
      <c r="K13" s="1273"/>
      <c r="L13" s="1273"/>
      <c r="M13" s="1274"/>
    </row>
  </sheetData>
  <mergeCells count="6">
    <mergeCell ref="A2:A3"/>
    <mergeCell ref="J2:M2"/>
    <mergeCell ref="A1:L1"/>
    <mergeCell ref="A13:M13"/>
    <mergeCell ref="F2:I2"/>
    <mergeCell ref="B2:E2"/>
  </mergeCells>
  <printOptions horizontalCentered="1"/>
  <pageMargins left="0.51181102362204722" right="0.51181102362204722" top="0.59055118110236227" bottom="0.39370078740157483" header="0" footer="0.11811023622047245"/>
  <pageSetup paperSize="9" scale="85" orientation="landscape" r:id="rId1"/>
  <headerFooter>
    <oddFooter>&amp;LPřehled o hospodaření za r. 2020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:IV397"/>
  <sheetViews>
    <sheetView view="pageBreakPreview" topLeftCell="A64" zoomScale="85" zoomScaleNormal="100" zoomScaleSheetLayoutView="85" workbookViewId="0">
      <selection activeCell="B72" sqref="B72"/>
    </sheetView>
  </sheetViews>
  <sheetFormatPr defaultColWidth="9.109375" defaultRowHeight="13.2" x14ac:dyDescent="0.25"/>
  <cols>
    <col min="1" max="1" width="88.109375" style="2" customWidth="1"/>
    <col min="2" max="2" width="23.5546875" style="503" customWidth="1"/>
    <col min="3" max="3" width="14" style="2" bestFit="1" customWidth="1"/>
    <col min="4" max="4" width="9.109375" style="392" customWidth="1"/>
    <col min="5" max="5" width="11.5546875" style="392" hidden="1" customWidth="1"/>
    <col min="6" max="6" width="9.109375" style="1" hidden="1" customWidth="1"/>
    <col min="7" max="16384" width="9.109375" style="1"/>
  </cols>
  <sheetData>
    <row r="1" spans="1:256" ht="61.2" customHeight="1" x14ac:dyDescent="0.25">
      <c r="A1" s="840" t="s">
        <v>649</v>
      </c>
      <c r="B1" s="869" t="s">
        <v>204</v>
      </c>
      <c r="C1" s="495"/>
    </row>
    <row r="2" spans="1:256" ht="37.950000000000003" customHeight="1" x14ac:dyDescent="0.25">
      <c r="A2" s="870" t="s">
        <v>18</v>
      </c>
      <c r="B2" s="841" t="s">
        <v>349</v>
      </c>
      <c r="C2" s="495"/>
    </row>
    <row r="3" spans="1:256" ht="39" customHeight="1" x14ac:dyDescent="0.25">
      <c r="A3" s="1275" t="s">
        <v>350</v>
      </c>
      <c r="B3" s="1276"/>
      <c r="C3" s="495"/>
    </row>
    <row r="4" spans="1:256" ht="27.75" customHeight="1" thickBot="1" x14ac:dyDescent="0.3">
      <c r="A4" s="48" t="s">
        <v>650</v>
      </c>
      <c r="B4" s="49">
        <v>766423.47</v>
      </c>
      <c r="C4" s="495"/>
    </row>
    <row r="5" spans="1:256" ht="27.75" customHeight="1" thickTop="1" x14ac:dyDescent="0.25">
      <c r="A5" s="882" t="s">
        <v>181</v>
      </c>
      <c r="B5" s="883">
        <f>SUM(B4)</f>
        <v>766423.47</v>
      </c>
      <c r="C5" s="495"/>
    </row>
    <row r="6" spans="1:256" ht="40.200000000000003" customHeight="1" x14ac:dyDescent="0.25">
      <c r="A6" s="1285" t="s">
        <v>358</v>
      </c>
      <c r="B6" s="1286"/>
      <c r="C6" s="495"/>
    </row>
    <row r="7" spans="1:256" ht="27" customHeight="1" x14ac:dyDescent="0.25">
      <c r="A7" s="50" t="s">
        <v>651</v>
      </c>
      <c r="B7" s="46">
        <v>-41650</v>
      </c>
      <c r="C7" s="495"/>
    </row>
    <row r="8" spans="1:256" ht="27" customHeight="1" x14ac:dyDescent="0.25">
      <c r="A8" s="50" t="s">
        <v>652</v>
      </c>
      <c r="B8" s="47">
        <v>-384223</v>
      </c>
      <c r="C8" s="495"/>
    </row>
    <row r="9" spans="1:256" ht="27" customHeight="1" thickBot="1" x14ac:dyDescent="0.3">
      <c r="A9" s="50" t="s">
        <v>348</v>
      </c>
      <c r="B9" s="47">
        <v>-63740.7</v>
      </c>
      <c r="C9" s="495"/>
    </row>
    <row r="10" spans="1:256" ht="30.6" customHeight="1" thickTop="1" x14ac:dyDescent="0.25">
      <c r="A10" s="881" t="s">
        <v>354</v>
      </c>
      <c r="B10" s="880">
        <f>SUM(B7:B9)</f>
        <v>-489613.7</v>
      </c>
      <c r="C10" s="495"/>
    </row>
    <row r="11" spans="1:256" ht="39.6" customHeight="1" x14ac:dyDescent="0.25">
      <c r="A11" s="1277" t="s">
        <v>304</v>
      </c>
      <c r="B11" s="1278"/>
      <c r="C11" s="496"/>
      <c r="D11" s="497"/>
      <c r="E11" s="497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</row>
    <row r="12" spans="1:256" ht="26.4" customHeight="1" x14ac:dyDescent="0.25">
      <c r="A12" s="51" t="s">
        <v>208</v>
      </c>
      <c r="B12" s="52">
        <v>-261640</v>
      </c>
      <c r="C12" s="496"/>
      <c r="D12" s="497"/>
      <c r="E12" s="497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</row>
    <row r="13" spans="1:256" ht="26.4" customHeight="1" x14ac:dyDescent="0.25">
      <c r="A13" s="53" t="s">
        <v>653</v>
      </c>
      <c r="B13" s="54">
        <v>-100</v>
      </c>
      <c r="C13" s="496"/>
      <c r="D13" s="497"/>
      <c r="E13" s="497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</row>
    <row r="14" spans="1:256" ht="26.4" customHeight="1" x14ac:dyDescent="0.25">
      <c r="A14" s="53" t="s">
        <v>654</v>
      </c>
      <c r="B14" s="54">
        <v>-50000</v>
      </c>
      <c r="C14" s="496"/>
      <c r="D14" s="497"/>
      <c r="E14" s="497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</row>
    <row r="15" spans="1:256" ht="26.4" customHeight="1" x14ac:dyDescent="0.25">
      <c r="A15" s="55" t="s">
        <v>655</v>
      </c>
      <c r="B15" s="56">
        <v>-70000</v>
      </c>
      <c r="C15" s="496"/>
      <c r="D15" s="497"/>
      <c r="E15" s="497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</row>
    <row r="16" spans="1:256" ht="26.4" customHeight="1" x14ac:dyDescent="0.25">
      <c r="A16" s="55" t="s">
        <v>656</v>
      </c>
      <c r="B16" s="56">
        <v>-30000</v>
      </c>
      <c r="C16" s="496"/>
      <c r="D16" s="497"/>
      <c r="E16" s="497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</row>
    <row r="17" spans="1:256" ht="26.4" customHeight="1" x14ac:dyDescent="0.25">
      <c r="A17" s="55" t="s">
        <v>261</v>
      </c>
      <c r="B17" s="56">
        <v>-8902.01</v>
      </c>
      <c r="C17" s="496"/>
      <c r="D17" s="497"/>
      <c r="E17" s="497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</row>
    <row r="18" spans="1:256" ht="26.4" customHeight="1" x14ac:dyDescent="0.25">
      <c r="A18" s="55" t="s">
        <v>657</v>
      </c>
      <c r="B18" s="56">
        <v>-6906</v>
      </c>
      <c r="C18" s="496"/>
      <c r="D18" s="497"/>
      <c r="E18" s="497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</row>
    <row r="19" spans="1:256" ht="26.4" customHeight="1" thickBot="1" x14ac:dyDescent="0.3">
      <c r="A19" s="55" t="s">
        <v>658</v>
      </c>
      <c r="B19" s="56">
        <v>526.5</v>
      </c>
      <c r="C19" s="496"/>
      <c r="D19" s="497"/>
      <c r="E19" s="497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</row>
    <row r="20" spans="1:256" ht="30" customHeight="1" thickTop="1" thickBot="1" x14ac:dyDescent="0.3">
      <c r="A20" s="876" t="s">
        <v>686</v>
      </c>
      <c r="B20" s="877">
        <f>SUM(B12:B19)</f>
        <v>-427021.51</v>
      </c>
      <c r="C20" s="496"/>
      <c r="D20" s="497"/>
      <c r="E20" s="497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</row>
    <row r="21" spans="1:256" ht="30.6" customHeight="1" thickTop="1" thickBot="1" x14ac:dyDescent="0.3">
      <c r="A21" s="871" t="s">
        <v>209</v>
      </c>
      <c r="B21" s="878">
        <f>B10+B20</f>
        <v>-916635.21</v>
      </c>
      <c r="C21" s="70"/>
      <c r="D21" s="497"/>
      <c r="E21" s="497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</row>
    <row r="22" spans="1:256" ht="39.6" customHeight="1" x14ac:dyDescent="0.25">
      <c r="A22" s="1279" t="s">
        <v>353</v>
      </c>
      <c r="B22" s="1280"/>
      <c r="C22" s="496"/>
      <c r="D22" s="497"/>
      <c r="E22" s="497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</row>
    <row r="23" spans="1:256" ht="25.2" customHeight="1" x14ac:dyDescent="0.25">
      <c r="A23" s="58" t="s">
        <v>351</v>
      </c>
      <c r="B23" s="57">
        <v>145375</v>
      </c>
      <c r="C23" s="496"/>
      <c r="D23" s="497"/>
      <c r="E23" s="497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</row>
    <row r="24" spans="1:256" ht="25.2" customHeight="1" thickBot="1" x14ac:dyDescent="0.3">
      <c r="A24" s="59" t="s">
        <v>352</v>
      </c>
      <c r="B24" s="60">
        <v>137928.82999999999</v>
      </c>
      <c r="C24" s="496"/>
      <c r="D24" s="497"/>
      <c r="E24" s="497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</row>
    <row r="25" spans="1:256" ht="32.4" customHeight="1" thickTop="1" thickBot="1" x14ac:dyDescent="0.3">
      <c r="A25" s="871" t="s">
        <v>210</v>
      </c>
      <c r="B25" s="878">
        <f>SUM(B23:B24)</f>
        <v>283303.82999999996</v>
      </c>
      <c r="C25" s="496"/>
      <c r="D25" s="497"/>
      <c r="E25" s="497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  <c r="IU25" s="39"/>
      <c r="IV25" s="39"/>
    </row>
    <row r="26" spans="1:256" ht="39.6" customHeight="1" x14ac:dyDescent="0.25">
      <c r="A26" s="1279" t="s">
        <v>357</v>
      </c>
      <c r="B26" s="1280"/>
      <c r="C26" s="498"/>
      <c r="D26" s="499"/>
      <c r="E26" s="499"/>
      <c r="F26" s="500"/>
      <c r="G26" s="500"/>
      <c r="H26" s="500"/>
      <c r="I26" s="500"/>
      <c r="J26" s="500"/>
      <c r="K26" s="500"/>
      <c r="L26" s="500"/>
      <c r="M26" s="500"/>
      <c r="N26" s="500"/>
      <c r="O26" s="500"/>
      <c r="P26" s="500"/>
      <c r="Q26" s="500"/>
      <c r="R26" s="500"/>
      <c r="S26" s="500"/>
      <c r="T26" s="500"/>
      <c r="U26" s="500"/>
      <c r="V26" s="500"/>
      <c r="W26" s="500"/>
      <c r="X26" s="500"/>
      <c r="Y26" s="500"/>
      <c r="Z26" s="500"/>
      <c r="AA26" s="500"/>
      <c r="AB26" s="500"/>
      <c r="AC26" s="500"/>
      <c r="AD26" s="500"/>
      <c r="AE26" s="500"/>
      <c r="AF26" s="500"/>
      <c r="AG26" s="500"/>
      <c r="AH26" s="500"/>
      <c r="AI26" s="500"/>
      <c r="AJ26" s="500"/>
      <c r="AK26" s="500"/>
      <c r="AL26" s="500"/>
      <c r="AM26" s="500"/>
      <c r="AN26" s="500"/>
      <c r="AO26" s="500"/>
      <c r="AP26" s="500"/>
      <c r="AQ26" s="500"/>
      <c r="AR26" s="500"/>
      <c r="AS26" s="500"/>
      <c r="AT26" s="500"/>
      <c r="AU26" s="500"/>
      <c r="AV26" s="500"/>
      <c r="AW26" s="500"/>
      <c r="AX26" s="500"/>
      <c r="AY26" s="500"/>
      <c r="AZ26" s="500"/>
      <c r="BA26" s="500"/>
      <c r="BB26" s="500"/>
      <c r="BC26" s="500"/>
      <c r="BD26" s="500"/>
      <c r="BE26" s="500"/>
      <c r="BF26" s="500"/>
      <c r="BG26" s="500"/>
      <c r="BH26" s="500"/>
      <c r="BI26" s="500"/>
      <c r="BJ26" s="500"/>
      <c r="BK26" s="500"/>
      <c r="BL26" s="500"/>
      <c r="BM26" s="500"/>
      <c r="BN26" s="500"/>
      <c r="BO26" s="500"/>
      <c r="BP26" s="500"/>
      <c r="BQ26" s="500"/>
      <c r="BR26" s="500"/>
      <c r="BS26" s="500"/>
      <c r="BT26" s="500"/>
      <c r="BU26" s="500"/>
      <c r="BV26" s="500"/>
      <c r="BW26" s="500"/>
      <c r="BX26" s="500"/>
      <c r="BY26" s="500"/>
      <c r="BZ26" s="500"/>
      <c r="CA26" s="500"/>
      <c r="CB26" s="500"/>
      <c r="CC26" s="500"/>
      <c r="CD26" s="500"/>
      <c r="CE26" s="500"/>
      <c r="CF26" s="500"/>
      <c r="CG26" s="500"/>
      <c r="CH26" s="500"/>
      <c r="CI26" s="500"/>
      <c r="CJ26" s="500"/>
      <c r="CK26" s="500"/>
      <c r="CL26" s="500"/>
      <c r="CM26" s="500"/>
      <c r="CN26" s="500"/>
      <c r="CO26" s="500"/>
      <c r="CP26" s="500"/>
      <c r="CQ26" s="500"/>
      <c r="CR26" s="500"/>
      <c r="CS26" s="500"/>
      <c r="CT26" s="500"/>
      <c r="CU26" s="500"/>
      <c r="CV26" s="500"/>
      <c r="CW26" s="500"/>
      <c r="CX26" s="500"/>
      <c r="CY26" s="500"/>
      <c r="CZ26" s="500"/>
      <c r="DA26" s="500"/>
      <c r="DB26" s="500"/>
      <c r="DC26" s="500"/>
      <c r="DD26" s="500"/>
      <c r="DE26" s="500"/>
      <c r="DF26" s="500"/>
      <c r="DG26" s="500"/>
      <c r="DH26" s="500"/>
      <c r="DI26" s="500"/>
      <c r="DJ26" s="500"/>
      <c r="DK26" s="500"/>
      <c r="DL26" s="500"/>
      <c r="DM26" s="500"/>
      <c r="DN26" s="500"/>
      <c r="DO26" s="500"/>
      <c r="DP26" s="500"/>
      <c r="DQ26" s="500"/>
      <c r="DR26" s="500"/>
      <c r="DS26" s="500"/>
      <c r="DT26" s="500"/>
      <c r="DU26" s="500"/>
      <c r="DV26" s="500"/>
      <c r="DW26" s="500"/>
      <c r="DX26" s="500"/>
      <c r="DY26" s="500"/>
      <c r="DZ26" s="500"/>
      <c r="EA26" s="500"/>
      <c r="EB26" s="500"/>
      <c r="EC26" s="500"/>
      <c r="ED26" s="500"/>
      <c r="EE26" s="500"/>
      <c r="EF26" s="500"/>
      <c r="EG26" s="500"/>
      <c r="EH26" s="500"/>
      <c r="EI26" s="500"/>
      <c r="EJ26" s="500"/>
      <c r="EK26" s="500"/>
      <c r="EL26" s="500"/>
      <c r="EM26" s="500"/>
      <c r="EN26" s="500"/>
      <c r="EO26" s="500"/>
      <c r="EP26" s="500"/>
      <c r="EQ26" s="500"/>
      <c r="ER26" s="500"/>
      <c r="ES26" s="500"/>
      <c r="ET26" s="500"/>
      <c r="EU26" s="500"/>
      <c r="EV26" s="500"/>
      <c r="EW26" s="500"/>
      <c r="EX26" s="500"/>
      <c r="EY26" s="500"/>
      <c r="EZ26" s="500"/>
      <c r="FA26" s="500"/>
      <c r="FB26" s="500"/>
      <c r="FC26" s="500"/>
      <c r="FD26" s="500"/>
      <c r="FE26" s="500"/>
      <c r="FF26" s="500"/>
      <c r="FG26" s="500"/>
      <c r="FH26" s="500"/>
      <c r="FI26" s="500"/>
      <c r="FJ26" s="500"/>
      <c r="FK26" s="500"/>
      <c r="FL26" s="500"/>
      <c r="FM26" s="500"/>
      <c r="FN26" s="500"/>
      <c r="FO26" s="500"/>
      <c r="FP26" s="500"/>
      <c r="FQ26" s="500"/>
      <c r="FR26" s="500"/>
      <c r="FS26" s="500"/>
      <c r="FT26" s="500"/>
      <c r="FU26" s="500"/>
      <c r="FV26" s="500"/>
      <c r="FW26" s="500"/>
      <c r="FX26" s="500"/>
      <c r="FY26" s="500"/>
      <c r="FZ26" s="500"/>
      <c r="GA26" s="500"/>
      <c r="GB26" s="500"/>
      <c r="GC26" s="500"/>
      <c r="GD26" s="500"/>
      <c r="GE26" s="500"/>
      <c r="GF26" s="500"/>
      <c r="GG26" s="500"/>
      <c r="GH26" s="500"/>
      <c r="GI26" s="500"/>
      <c r="GJ26" s="500"/>
      <c r="GK26" s="500"/>
      <c r="GL26" s="500"/>
      <c r="GM26" s="500"/>
      <c r="GN26" s="500"/>
      <c r="GO26" s="500"/>
      <c r="GP26" s="500"/>
      <c r="GQ26" s="500"/>
      <c r="GR26" s="500"/>
      <c r="GS26" s="500"/>
      <c r="GT26" s="500"/>
      <c r="GU26" s="500"/>
      <c r="GV26" s="500"/>
      <c r="GW26" s="500"/>
      <c r="GX26" s="500"/>
      <c r="GY26" s="500"/>
      <c r="GZ26" s="500"/>
      <c r="HA26" s="500"/>
      <c r="HB26" s="500"/>
      <c r="HC26" s="500"/>
      <c r="HD26" s="500"/>
      <c r="HE26" s="500"/>
      <c r="HF26" s="500"/>
      <c r="HG26" s="500"/>
      <c r="HH26" s="500"/>
      <c r="HI26" s="500"/>
      <c r="HJ26" s="500"/>
      <c r="HK26" s="500"/>
      <c r="HL26" s="500"/>
      <c r="HM26" s="500"/>
      <c r="HN26" s="500"/>
      <c r="HO26" s="500"/>
      <c r="HP26" s="500"/>
      <c r="HQ26" s="500"/>
      <c r="HR26" s="500"/>
      <c r="HS26" s="500"/>
      <c r="HT26" s="500"/>
      <c r="HU26" s="500"/>
      <c r="HV26" s="500"/>
      <c r="HW26" s="500"/>
      <c r="HX26" s="500"/>
      <c r="HY26" s="500"/>
      <c r="HZ26" s="500"/>
      <c r="IA26" s="500"/>
      <c r="IB26" s="500"/>
      <c r="IC26" s="500"/>
      <c r="ID26" s="500"/>
      <c r="IE26" s="500"/>
      <c r="IF26" s="500"/>
      <c r="IG26" s="500"/>
      <c r="IH26" s="500"/>
      <c r="II26" s="500"/>
      <c r="IJ26" s="500"/>
      <c r="IK26" s="500"/>
      <c r="IL26" s="500"/>
      <c r="IM26" s="500"/>
      <c r="IN26" s="500"/>
      <c r="IO26" s="500"/>
      <c r="IP26" s="500"/>
      <c r="IQ26" s="500"/>
      <c r="IR26" s="500"/>
      <c r="IS26" s="500"/>
      <c r="IT26" s="500"/>
      <c r="IU26" s="500"/>
      <c r="IV26" s="500"/>
    </row>
    <row r="27" spans="1:256" ht="25.2" customHeight="1" x14ac:dyDescent="0.25">
      <c r="A27" s="63" t="s">
        <v>307</v>
      </c>
      <c r="B27" s="64">
        <v>40182.67</v>
      </c>
      <c r="C27" s="498"/>
      <c r="D27" s="499"/>
      <c r="E27" s="499"/>
      <c r="F27" s="500"/>
      <c r="G27" s="500"/>
      <c r="H27" s="500"/>
      <c r="I27" s="500"/>
      <c r="J27" s="500"/>
      <c r="K27" s="500"/>
      <c r="L27" s="500"/>
      <c r="M27" s="500"/>
      <c r="N27" s="500"/>
      <c r="O27" s="500"/>
      <c r="P27" s="500"/>
      <c r="Q27" s="500"/>
      <c r="R27" s="500"/>
      <c r="S27" s="500"/>
      <c r="T27" s="500"/>
      <c r="U27" s="500"/>
      <c r="V27" s="500"/>
      <c r="W27" s="500"/>
      <c r="X27" s="500"/>
      <c r="Y27" s="500"/>
      <c r="Z27" s="500"/>
      <c r="AA27" s="500"/>
      <c r="AB27" s="500"/>
      <c r="AC27" s="500"/>
      <c r="AD27" s="500"/>
      <c r="AE27" s="500"/>
      <c r="AF27" s="500"/>
      <c r="AG27" s="500"/>
      <c r="AH27" s="500"/>
      <c r="AI27" s="500"/>
      <c r="AJ27" s="500"/>
      <c r="AK27" s="500"/>
      <c r="AL27" s="500"/>
      <c r="AM27" s="500"/>
      <c r="AN27" s="500"/>
      <c r="AO27" s="500"/>
      <c r="AP27" s="500"/>
      <c r="AQ27" s="500"/>
      <c r="AR27" s="500"/>
      <c r="AS27" s="500"/>
      <c r="AT27" s="500"/>
      <c r="AU27" s="500"/>
      <c r="AV27" s="500"/>
      <c r="AW27" s="500"/>
      <c r="AX27" s="500"/>
      <c r="AY27" s="500"/>
      <c r="AZ27" s="500"/>
      <c r="BA27" s="500"/>
      <c r="BB27" s="500"/>
      <c r="BC27" s="500"/>
      <c r="BD27" s="500"/>
      <c r="BE27" s="500"/>
      <c r="BF27" s="500"/>
      <c r="BG27" s="500"/>
      <c r="BH27" s="500"/>
      <c r="BI27" s="500"/>
      <c r="BJ27" s="500"/>
      <c r="BK27" s="500"/>
      <c r="BL27" s="500"/>
      <c r="BM27" s="500"/>
      <c r="BN27" s="500"/>
      <c r="BO27" s="500"/>
      <c r="BP27" s="500"/>
      <c r="BQ27" s="500"/>
      <c r="BR27" s="500"/>
      <c r="BS27" s="500"/>
      <c r="BT27" s="500"/>
      <c r="BU27" s="500"/>
      <c r="BV27" s="500"/>
      <c r="BW27" s="500"/>
      <c r="BX27" s="500"/>
      <c r="BY27" s="500"/>
      <c r="BZ27" s="500"/>
      <c r="CA27" s="500"/>
      <c r="CB27" s="500"/>
      <c r="CC27" s="500"/>
      <c r="CD27" s="500"/>
      <c r="CE27" s="500"/>
      <c r="CF27" s="500"/>
      <c r="CG27" s="500"/>
      <c r="CH27" s="500"/>
      <c r="CI27" s="500"/>
      <c r="CJ27" s="500"/>
      <c r="CK27" s="500"/>
      <c r="CL27" s="500"/>
      <c r="CM27" s="500"/>
      <c r="CN27" s="500"/>
      <c r="CO27" s="500"/>
      <c r="CP27" s="500"/>
      <c r="CQ27" s="500"/>
      <c r="CR27" s="500"/>
      <c r="CS27" s="500"/>
      <c r="CT27" s="500"/>
      <c r="CU27" s="500"/>
      <c r="CV27" s="500"/>
      <c r="CW27" s="500"/>
      <c r="CX27" s="500"/>
      <c r="CY27" s="500"/>
      <c r="CZ27" s="500"/>
      <c r="DA27" s="500"/>
      <c r="DB27" s="500"/>
      <c r="DC27" s="500"/>
      <c r="DD27" s="500"/>
      <c r="DE27" s="500"/>
      <c r="DF27" s="500"/>
      <c r="DG27" s="500"/>
      <c r="DH27" s="500"/>
      <c r="DI27" s="500"/>
      <c r="DJ27" s="500"/>
      <c r="DK27" s="500"/>
      <c r="DL27" s="500"/>
      <c r="DM27" s="500"/>
      <c r="DN27" s="500"/>
      <c r="DO27" s="500"/>
      <c r="DP27" s="500"/>
      <c r="DQ27" s="500"/>
      <c r="DR27" s="500"/>
      <c r="DS27" s="500"/>
      <c r="DT27" s="500"/>
      <c r="DU27" s="500"/>
      <c r="DV27" s="500"/>
      <c r="DW27" s="500"/>
      <c r="DX27" s="500"/>
      <c r="DY27" s="500"/>
      <c r="DZ27" s="500"/>
      <c r="EA27" s="500"/>
      <c r="EB27" s="500"/>
      <c r="EC27" s="500"/>
      <c r="ED27" s="500"/>
      <c r="EE27" s="500"/>
      <c r="EF27" s="500"/>
      <c r="EG27" s="500"/>
      <c r="EH27" s="500"/>
      <c r="EI27" s="500"/>
      <c r="EJ27" s="500"/>
      <c r="EK27" s="500"/>
      <c r="EL27" s="500"/>
      <c r="EM27" s="500"/>
      <c r="EN27" s="500"/>
      <c r="EO27" s="500"/>
      <c r="EP27" s="500"/>
      <c r="EQ27" s="500"/>
      <c r="ER27" s="500"/>
      <c r="ES27" s="500"/>
      <c r="ET27" s="500"/>
      <c r="EU27" s="500"/>
      <c r="EV27" s="500"/>
      <c r="EW27" s="500"/>
      <c r="EX27" s="500"/>
      <c r="EY27" s="500"/>
      <c r="EZ27" s="500"/>
      <c r="FA27" s="500"/>
      <c r="FB27" s="500"/>
      <c r="FC27" s="500"/>
      <c r="FD27" s="500"/>
      <c r="FE27" s="500"/>
      <c r="FF27" s="500"/>
      <c r="FG27" s="500"/>
      <c r="FH27" s="500"/>
      <c r="FI27" s="500"/>
      <c r="FJ27" s="500"/>
      <c r="FK27" s="500"/>
      <c r="FL27" s="500"/>
      <c r="FM27" s="500"/>
      <c r="FN27" s="500"/>
      <c r="FO27" s="500"/>
      <c r="FP27" s="500"/>
      <c r="FQ27" s="500"/>
      <c r="FR27" s="500"/>
      <c r="FS27" s="500"/>
      <c r="FT27" s="500"/>
      <c r="FU27" s="500"/>
      <c r="FV27" s="500"/>
      <c r="FW27" s="500"/>
      <c r="FX27" s="500"/>
      <c r="FY27" s="500"/>
      <c r="FZ27" s="500"/>
      <c r="GA27" s="500"/>
      <c r="GB27" s="500"/>
      <c r="GC27" s="500"/>
      <c r="GD27" s="500"/>
      <c r="GE27" s="500"/>
      <c r="GF27" s="500"/>
      <c r="GG27" s="500"/>
      <c r="GH27" s="500"/>
      <c r="GI27" s="500"/>
      <c r="GJ27" s="500"/>
      <c r="GK27" s="500"/>
      <c r="GL27" s="500"/>
      <c r="GM27" s="500"/>
      <c r="GN27" s="500"/>
      <c r="GO27" s="500"/>
      <c r="GP27" s="500"/>
      <c r="GQ27" s="500"/>
      <c r="GR27" s="500"/>
      <c r="GS27" s="500"/>
      <c r="GT27" s="500"/>
      <c r="GU27" s="500"/>
      <c r="GV27" s="500"/>
      <c r="GW27" s="500"/>
      <c r="GX27" s="500"/>
      <c r="GY27" s="500"/>
      <c r="GZ27" s="500"/>
      <c r="HA27" s="500"/>
      <c r="HB27" s="500"/>
      <c r="HC27" s="500"/>
      <c r="HD27" s="500"/>
      <c r="HE27" s="500"/>
      <c r="HF27" s="500"/>
      <c r="HG27" s="500"/>
      <c r="HH27" s="500"/>
      <c r="HI27" s="500"/>
      <c r="HJ27" s="500"/>
      <c r="HK27" s="500"/>
      <c r="HL27" s="500"/>
      <c r="HM27" s="500"/>
      <c r="HN27" s="500"/>
      <c r="HO27" s="500"/>
      <c r="HP27" s="500"/>
      <c r="HQ27" s="500"/>
      <c r="HR27" s="500"/>
      <c r="HS27" s="500"/>
      <c r="HT27" s="500"/>
      <c r="HU27" s="500"/>
      <c r="HV27" s="500"/>
      <c r="HW27" s="500"/>
      <c r="HX27" s="500"/>
      <c r="HY27" s="500"/>
      <c r="HZ27" s="500"/>
      <c r="IA27" s="500"/>
      <c r="IB27" s="500"/>
      <c r="IC27" s="500"/>
      <c r="ID27" s="500"/>
      <c r="IE27" s="500"/>
      <c r="IF27" s="500"/>
      <c r="IG27" s="500"/>
      <c r="IH27" s="500"/>
      <c r="II27" s="500"/>
      <c r="IJ27" s="500"/>
      <c r="IK27" s="500"/>
      <c r="IL27" s="500"/>
      <c r="IM27" s="500"/>
      <c r="IN27" s="500"/>
      <c r="IO27" s="500"/>
      <c r="IP27" s="500"/>
      <c r="IQ27" s="500"/>
      <c r="IR27" s="500"/>
      <c r="IS27" s="500"/>
      <c r="IT27" s="500"/>
      <c r="IU27" s="500"/>
      <c r="IV27" s="500"/>
    </row>
    <row r="28" spans="1:256" ht="25.2" customHeight="1" x14ac:dyDescent="0.25">
      <c r="A28" s="65" t="s">
        <v>211</v>
      </c>
      <c r="B28" s="66">
        <v>437370.18</v>
      </c>
      <c r="C28" s="498"/>
      <c r="D28" s="499"/>
      <c r="E28" s="499"/>
      <c r="F28" s="500"/>
      <c r="G28" s="500"/>
      <c r="H28" s="500"/>
      <c r="I28" s="500"/>
      <c r="J28" s="500"/>
      <c r="K28" s="500"/>
      <c r="L28" s="500"/>
      <c r="M28" s="500"/>
      <c r="N28" s="500"/>
      <c r="O28" s="500"/>
      <c r="P28" s="500"/>
      <c r="Q28" s="500"/>
      <c r="R28" s="500"/>
      <c r="S28" s="500"/>
      <c r="T28" s="500"/>
      <c r="U28" s="500"/>
      <c r="V28" s="500"/>
      <c r="W28" s="500"/>
      <c r="X28" s="500"/>
      <c r="Y28" s="500"/>
      <c r="Z28" s="500"/>
      <c r="AA28" s="500"/>
      <c r="AB28" s="500"/>
      <c r="AC28" s="500"/>
      <c r="AD28" s="500"/>
      <c r="AE28" s="500"/>
      <c r="AF28" s="500"/>
      <c r="AG28" s="500"/>
      <c r="AH28" s="500"/>
      <c r="AI28" s="500"/>
      <c r="AJ28" s="500"/>
      <c r="AK28" s="500"/>
      <c r="AL28" s="500"/>
      <c r="AM28" s="500"/>
      <c r="AN28" s="500"/>
      <c r="AO28" s="500"/>
      <c r="AP28" s="500"/>
      <c r="AQ28" s="500"/>
      <c r="AR28" s="500"/>
      <c r="AS28" s="500"/>
      <c r="AT28" s="500"/>
      <c r="AU28" s="500"/>
      <c r="AV28" s="500"/>
      <c r="AW28" s="500"/>
      <c r="AX28" s="500"/>
      <c r="AY28" s="500"/>
      <c r="AZ28" s="500"/>
      <c r="BA28" s="500"/>
      <c r="BB28" s="500"/>
      <c r="BC28" s="500"/>
      <c r="BD28" s="500"/>
      <c r="BE28" s="500"/>
      <c r="BF28" s="500"/>
      <c r="BG28" s="500"/>
      <c r="BH28" s="500"/>
      <c r="BI28" s="500"/>
      <c r="BJ28" s="500"/>
      <c r="BK28" s="500"/>
      <c r="BL28" s="500"/>
      <c r="BM28" s="500"/>
      <c r="BN28" s="500"/>
      <c r="BO28" s="500"/>
      <c r="BP28" s="500"/>
      <c r="BQ28" s="500"/>
      <c r="BR28" s="500"/>
      <c r="BS28" s="500"/>
      <c r="BT28" s="500"/>
      <c r="BU28" s="500"/>
      <c r="BV28" s="500"/>
      <c r="BW28" s="500"/>
      <c r="BX28" s="500"/>
      <c r="BY28" s="500"/>
      <c r="BZ28" s="500"/>
      <c r="CA28" s="500"/>
      <c r="CB28" s="500"/>
      <c r="CC28" s="500"/>
      <c r="CD28" s="500"/>
      <c r="CE28" s="500"/>
      <c r="CF28" s="500"/>
      <c r="CG28" s="500"/>
      <c r="CH28" s="500"/>
      <c r="CI28" s="500"/>
      <c r="CJ28" s="500"/>
      <c r="CK28" s="500"/>
      <c r="CL28" s="500"/>
      <c r="CM28" s="500"/>
      <c r="CN28" s="500"/>
      <c r="CO28" s="500"/>
      <c r="CP28" s="500"/>
      <c r="CQ28" s="500"/>
      <c r="CR28" s="500"/>
      <c r="CS28" s="500"/>
      <c r="CT28" s="500"/>
      <c r="CU28" s="500"/>
      <c r="CV28" s="500"/>
      <c r="CW28" s="500"/>
      <c r="CX28" s="500"/>
      <c r="CY28" s="500"/>
      <c r="CZ28" s="500"/>
      <c r="DA28" s="500"/>
      <c r="DB28" s="500"/>
      <c r="DC28" s="500"/>
      <c r="DD28" s="500"/>
      <c r="DE28" s="500"/>
      <c r="DF28" s="500"/>
      <c r="DG28" s="500"/>
      <c r="DH28" s="500"/>
      <c r="DI28" s="500"/>
      <c r="DJ28" s="500"/>
      <c r="DK28" s="500"/>
      <c r="DL28" s="500"/>
      <c r="DM28" s="500"/>
      <c r="DN28" s="500"/>
      <c r="DO28" s="500"/>
      <c r="DP28" s="500"/>
      <c r="DQ28" s="500"/>
      <c r="DR28" s="500"/>
      <c r="DS28" s="500"/>
      <c r="DT28" s="500"/>
      <c r="DU28" s="500"/>
      <c r="DV28" s="500"/>
      <c r="DW28" s="500"/>
      <c r="DX28" s="500"/>
      <c r="DY28" s="500"/>
      <c r="DZ28" s="500"/>
      <c r="EA28" s="500"/>
      <c r="EB28" s="500"/>
      <c r="EC28" s="500"/>
      <c r="ED28" s="500"/>
      <c r="EE28" s="500"/>
      <c r="EF28" s="500"/>
      <c r="EG28" s="500"/>
      <c r="EH28" s="500"/>
      <c r="EI28" s="500"/>
      <c r="EJ28" s="500"/>
      <c r="EK28" s="500"/>
      <c r="EL28" s="500"/>
      <c r="EM28" s="500"/>
      <c r="EN28" s="500"/>
      <c r="EO28" s="500"/>
      <c r="EP28" s="500"/>
      <c r="EQ28" s="500"/>
      <c r="ER28" s="500"/>
      <c r="ES28" s="500"/>
      <c r="ET28" s="500"/>
      <c r="EU28" s="500"/>
      <c r="EV28" s="500"/>
      <c r="EW28" s="500"/>
      <c r="EX28" s="500"/>
      <c r="EY28" s="500"/>
      <c r="EZ28" s="500"/>
      <c r="FA28" s="500"/>
      <c r="FB28" s="500"/>
      <c r="FC28" s="500"/>
      <c r="FD28" s="500"/>
      <c r="FE28" s="500"/>
      <c r="FF28" s="500"/>
      <c r="FG28" s="500"/>
      <c r="FH28" s="500"/>
      <c r="FI28" s="500"/>
      <c r="FJ28" s="500"/>
      <c r="FK28" s="500"/>
      <c r="FL28" s="500"/>
      <c r="FM28" s="500"/>
      <c r="FN28" s="500"/>
      <c r="FO28" s="500"/>
      <c r="FP28" s="500"/>
      <c r="FQ28" s="500"/>
      <c r="FR28" s="500"/>
      <c r="FS28" s="500"/>
      <c r="FT28" s="500"/>
      <c r="FU28" s="500"/>
      <c r="FV28" s="500"/>
      <c r="FW28" s="500"/>
      <c r="FX28" s="500"/>
      <c r="FY28" s="500"/>
      <c r="FZ28" s="500"/>
      <c r="GA28" s="500"/>
      <c r="GB28" s="500"/>
      <c r="GC28" s="500"/>
      <c r="GD28" s="500"/>
      <c r="GE28" s="500"/>
      <c r="GF28" s="500"/>
      <c r="GG28" s="500"/>
      <c r="GH28" s="500"/>
      <c r="GI28" s="500"/>
      <c r="GJ28" s="500"/>
      <c r="GK28" s="500"/>
      <c r="GL28" s="500"/>
      <c r="GM28" s="500"/>
      <c r="GN28" s="500"/>
      <c r="GO28" s="500"/>
      <c r="GP28" s="500"/>
      <c r="GQ28" s="500"/>
      <c r="GR28" s="500"/>
      <c r="GS28" s="500"/>
      <c r="GT28" s="500"/>
      <c r="GU28" s="500"/>
      <c r="GV28" s="500"/>
      <c r="GW28" s="500"/>
      <c r="GX28" s="500"/>
      <c r="GY28" s="500"/>
      <c r="GZ28" s="500"/>
      <c r="HA28" s="500"/>
      <c r="HB28" s="500"/>
      <c r="HC28" s="500"/>
      <c r="HD28" s="500"/>
      <c r="HE28" s="500"/>
      <c r="HF28" s="500"/>
      <c r="HG28" s="500"/>
      <c r="HH28" s="500"/>
      <c r="HI28" s="500"/>
      <c r="HJ28" s="500"/>
      <c r="HK28" s="500"/>
      <c r="HL28" s="500"/>
      <c r="HM28" s="500"/>
      <c r="HN28" s="500"/>
      <c r="HO28" s="500"/>
      <c r="HP28" s="500"/>
      <c r="HQ28" s="500"/>
      <c r="HR28" s="500"/>
      <c r="HS28" s="500"/>
      <c r="HT28" s="500"/>
      <c r="HU28" s="500"/>
      <c r="HV28" s="500"/>
      <c r="HW28" s="500"/>
      <c r="HX28" s="500"/>
      <c r="HY28" s="500"/>
      <c r="HZ28" s="500"/>
      <c r="IA28" s="500"/>
      <c r="IB28" s="500"/>
      <c r="IC28" s="500"/>
      <c r="ID28" s="500"/>
      <c r="IE28" s="500"/>
      <c r="IF28" s="500"/>
      <c r="IG28" s="500"/>
      <c r="IH28" s="500"/>
      <c r="II28" s="500"/>
      <c r="IJ28" s="500"/>
      <c r="IK28" s="500"/>
      <c r="IL28" s="500"/>
      <c r="IM28" s="500"/>
      <c r="IN28" s="500"/>
      <c r="IO28" s="500"/>
      <c r="IP28" s="500"/>
      <c r="IQ28" s="500"/>
      <c r="IR28" s="500"/>
      <c r="IS28" s="500"/>
      <c r="IT28" s="500"/>
      <c r="IU28" s="500"/>
      <c r="IV28" s="500"/>
    </row>
    <row r="29" spans="1:256" ht="25.2" customHeight="1" x14ac:dyDescent="0.25">
      <c r="A29" s="65" t="s">
        <v>263</v>
      </c>
      <c r="B29" s="66">
        <v>152166</v>
      </c>
      <c r="C29" s="501"/>
      <c r="D29" s="499"/>
      <c r="E29" s="499"/>
      <c r="F29" s="500"/>
      <c r="G29" s="500"/>
      <c r="H29" s="500"/>
      <c r="I29" s="500"/>
      <c r="J29" s="500"/>
      <c r="K29" s="500"/>
      <c r="L29" s="500"/>
      <c r="M29" s="500"/>
      <c r="N29" s="500"/>
      <c r="O29" s="500"/>
      <c r="P29" s="500"/>
      <c r="Q29" s="500"/>
      <c r="R29" s="500"/>
      <c r="S29" s="500"/>
      <c r="T29" s="500"/>
      <c r="U29" s="500"/>
      <c r="V29" s="500"/>
      <c r="W29" s="500"/>
      <c r="X29" s="500"/>
      <c r="Y29" s="500"/>
      <c r="Z29" s="500"/>
      <c r="AA29" s="500"/>
      <c r="AB29" s="500"/>
      <c r="AC29" s="500"/>
      <c r="AD29" s="500"/>
      <c r="AE29" s="500"/>
      <c r="AF29" s="500"/>
      <c r="AG29" s="500"/>
      <c r="AH29" s="500"/>
      <c r="AI29" s="500"/>
      <c r="AJ29" s="500"/>
      <c r="AK29" s="500"/>
      <c r="AL29" s="500"/>
      <c r="AM29" s="500"/>
      <c r="AN29" s="500"/>
      <c r="AO29" s="500"/>
      <c r="AP29" s="500"/>
      <c r="AQ29" s="500"/>
      <c r="AR29" s="500"/>
      <c r="AS29" s="500"/>
      <c r="AT29" s="500"/>
      <c r="AU29" s="500"/>
      <c r="AV29" s="500"/>
      <c r="AW29" s="500"/>
      <c r="AX29" s="500"/>
      <c r="AY29" s="500"/>
      <c r="AZ29" s="500"/>
      <c r="BA29" s="500"/>
      <c r="BB29" s="500"/>
      <c r="BC29" s="500"/>
      <c r="BD29" s="500"/>
      <c r="BE29" s="500"/>
      <c r="BF29" s="500"/>
      <c r="BG29" s="500"/>
      <c r="BH29" s="500"/>
      <c r="BI29" s="500"/>
      <c r="BJ29" s="500"/>
      <c r="BK29" s="500"/>
      <c r="BL29" s="500"/>
      <c r="BM29" s="500"/>
      <c r="BN29" s="500"/>
      <c r="BO29" s="500"/>
      <c r="BP29" s="500"/>
      <c r="BQ29" s="500"/>
      <c r="BR29" s="500"/>
      <c r="BS29" s="500"/>
      <c r="BT29" s="500"/>
      <c r="BU29" s="500"/>
      <c r="BV29" s="500"/>
      <c r="BW29" s="500"/>
      <c r="BX29" s="500"/>
      <c r="BY29" s="500"/>
      <c r="BZ29" s="500"/>
      <c r="CA29" s="500"/>
      <c r="CB29" s="500"/>
      <c r="CC29" s="500"/>
      <c r="CD29" s="500"/>
      <c r="CE29" s="500"/>
      <c r="CF29" s="500"/>
      <c r="CG29" s="500"/>
      <c r="CH29" s="500"/>
      <c r="CI29" s="500"/>
      <c r="CJ29" s="500"/>
      <c r="CK29" s="500"/>
      <c r="CL29" s="500"/>
      <c r="CM29" s="500"/>
      <c r="CN29" s="500"/>
      <c r="CO29" s="500"/>
      <c r="CP29" s="500"/>
      <c r="CQ29" s="500"/>
      <c r="CR29" s="500"/>
      <c r="CS29" s="500"/>
      <c r="CT29" s="500"/>
      <c r="CU29" s="500"/>
      <c r="CV29" s="500"/>
      <c r="CW29" s="500"/>
      <c r="CX29" s="500"/>
      <c r="CY29" s="500"/>
      <c r="CZ29" s="500"/>
      <c r="DA29" s="500"/>
      <c r="DB29" s="500"/>
      <c r="DC29" s="500"/>
      <c r="DD29" s="500"/>
      <c r="DE29" s="500"/>
      <c r="DF29" s="500"/>
      <c r="DG29" s="500"/>
      <c r="DH29" s="500"/>
      <c r="DI29" s="500"/>
      <c r="DJ29" s="500"/>
      <c r="DK29" s="500"/>
      <c r="DL29" s="500"/>
      <c r="DM29" s="500"/>
      <c r="DN29" s="500"/>
      <c r="DO29" s="500"/>
      <c r="DP29" s="500"/>
      <c r="DQ29" s="500"/>
      <c r="DR29" s="500"/>
      <c r="DS29" s="500"/>
      <c r="DT29" s="500"/>
      <c r="DU29" s="500"/>
      <c r="DV29" s="500"/>
      <c r="DW29" s="500"/>
      <c r="DX29" s="500"/>
      <c r="DY29" s="500"/>
      <c r="DZ29" s="500"/>
      <c r="EA29" s="500"/>
      <c r="EB29" s="500"/>
      <c r="EC29" s="500"/>
      <c r="ED29" s="500"/>
      <c r="EE29" s="500"/>
      <c r="EF29" s="500"/>
      <c r="EG29" s="500"/>
      <c r="EH29" s="500"/>
      <c r="EI29" s="500"/>
      <c r="EJ29" s="500"/>
      <c r="EK29" s="500"/>
      <c r="EL29" s="500"/>
      <c r="EM29" s="500"/>
      <c r="EN29" s="500"/>
      <c r="EO29" s="500"/>
      <c r="EP29" s="500"/>
      <c r="EQ29" s="500"/>
      <c r="ER29" s="500"/>
      <c r="ES29" s="500"/>
      <c r="ET29" s="500"/>
      <c r="EU29" s="500"/>
      <c r="EV29" s="500"/>
      <c r="EW29" s="500"/>
      <c r="EX29" s="500"/>
      <c r="EY29" s="500"/>
      <c r="EZ29" s="500"/>
      <c r="FA29" s="500"/>
      <c r="FB29" s="500"/>
      <c r="FC29" s="500"/>
      <c r="FD29" s="500"/>
      <c r="FE29" s="500"/>
      <c r="FF29" s="500"/>
      <c r="FG29" s="500"/>
      <c r="FH29" s="500"/>
      <c r="FI29" s="500"/>
      <c r="FJ29" s="500"/>
      <c r="FK29" s="500"/>
      <c r="FL29" s="500"/>
      <c r="FM29" s="500"/>
      <c r="FN29" s="500"/>
      <c r="FO29" s="500"/>
      <c r="FP29" s="500"/>
      <c r="FQ29" s="500"/>
      <c r="FR29" s="500"/>
      <c r="FS29" s="500"/>
      <c r="FT29" s="500"/>
      <c r="FU29" s="500"/>
      <c r="FV29" s="500"/>
      <c r="FW29" s="500"/>
      <c r="FX29" s="500"/>
      <c r="FY29" s="500"/>
      <c r="FZ29" s="500"/>
      <c r="GA29" s="500"/>
      <c r="GB29" s="500"/>
      <c r="GC29" s="500"/>
      <c r="GD29" s="500"/>
      <c r="GE29" s="500"/>
      <c r="GF29" s="500"/>
      <c r="GG29" s="500"/>
      <c r="GH29" s="500"/>
      <c r="GI29" s="500"/>
      <c r="GJ29" s="500"/>
      <c r="GK29" s="500"/>
      <c r="GL29" s="500"/>
      <c r="GM29" s="500"/>
      <c r="GN29" s="500"/>
      <c r="GO29" s="500"/>
      <c r="GP29" s="500"/>
      <c r="GQ29" s="500"/>
      <c r="GR29" s="500"/>
      <c r="GS29" s="500"/>
      <c r="GT29" s="500"/>
      <c r="GU29" s="500"/>
      <c r="GV29" s="500"/>
      <c r="GW29" s="500"/>
      <c r="GX29" s="500"/>
      <c r="GY29" s="500"/>
      <c r="GZ29" s="500"/>
      <c r="HA29" s="500"/>
      <c r="HB29" s="500"/>
      <c r="HC29" s="500"/>
      <c r="HD29" s="500"/>
      <c r="HE29" s="500"/>
      <c r="HF29" s="500"/>
      <c r="HG29" s="500"/>
      <c r="HH29" s="500"/>
      <c r="HI29" s="500"/>
      <c r="HJ29" s="500"/>
      <c r="HK29" s="500"/>
      <c r="HL29" s="500"/>
      <c r="HM29" s="500"/>
      <c r="HN29" s="500"/>
      <c r="HO29" s="500"/>
      <c r="HP29" s="500"/>
      <c r="HQ29" s="500"/>
      <c r="HR29" s="500"/>
      <c r="HS29" s="500"/>
      <c r="HT29" s="500"/>
      <c r="HU29" s="500"/>
      <c r="HV29" s="500"/>
      <c r="HW29" s="500"/>
      <c r="HX29" s="500"/>
      <c r="HY29" s="500"/>
      <c r="HZ29" s="500"/>
      <c r="IA29" s="500"/>
      <c r="IB29" s="500"/>
      <c r="IC29" s="500"/>
      <c r="ID29" s="500"/>
      <c r="IE29" s="500"/>
      <c r="IF29" s="500"/>
      <c r="IG29" s="500"/>
      <c r="IH29" s="500"/>
      <c r="II29" s="500"/>
      <c r="IJ29" s="500"/>
      <c r="IK29" s="500"/>
      <c r="IL29" s="500"/>
      <c r="IM29" s="500"/>
      <c r="IN29" s="500"/>
      <c r="IO29" s="500"/>
      <c r="IP29" s="500"/>
      <c r="IQ29" s="500"/>
      <c r="IR29" s="500"/>
      <c r="IS29" s="500"/>
      <c r="IT29" s="500"/>
      <c r="IU29" s="500"/>
      <c r="IV29" s="500"/>
    </row>
    <row r="30" spans="1:256" ht="25.2" customHeight="1" x14ac:dyDescent="0.25">
      <c r="A30" s="51" t="s">
        <v>212</v>
      </c>
      <c r="B30" s="66">
        <v>115474.71</v>
      </c>
      <c r="C30" s="501"/>
      <c r="D30" s="499"/>
      <c r="E30" s="499"/>
      <c r="F30" s="500"/>
      <c r="G30" s="500"/>
      <c r="H30" s="500"/>
      <c r="I30" s="500"/>
      <c r="J30" s="500"/>
      <c r="K30" s="500"/>
      <c r="L30" s="500"/>
      <c r="M30" s="500"/>
      <c r="N30" s="500"/>
      <c r="O30" s="500"/>
      <c r="P30" s="500"/>
      <c r="Q30" s="500"/>
      <c r="R30" s="500"/>
      <c r="S30" s="500"/>
      <c r="T30" s="500"/>
      <c r="U30" s="500"/>
      <c r="V30" s="500"/>
      <c r="W30" s="500"/>
      <c r="X30" s="500"/>
      <c r="Y30" s="500"/>
      <c r="Z30" s="500"/>
      <c r="AA30" s="500"/>
      <c r="AB30" s="500"/>
      <c r="AC30" s="500"/>
      <c r="AD30" s="500"/>
      <c r="AE30" s="500"/>
      <c r="AF30" s="500"/>
      <c r="AG30" s="500"/>
      <c r="AH30" s="500"/>
      <c r="AI30" s="500"/>
      <c r="AJ30" s="500"/>
      <c r="AK30" s="500"/>
      <c r="AL30" s="500"/>
      <c r="AM30" s="500"/>
      <c r="AN30" s="500"/>
      <c r="AO30" s="500"/>
      <c r="AP30" s="500"/>
      <c r="AQ30" s="500"/>
      <c r="AR30" s="500"/>
      <c r="AS30" s="500"/>
      <c r="AT30" s="500"/>
      <c r="AU30" s="500"/>
      <c r="AV30" s="500"/>
      <c r="AW30" s="500"/>
      <c r="AX30" s="500"/>
      <c r="AY30" s="500"/>
      <c r="AZ30" s="500"/>
      <c r="BA30" s="500"/>
      <c r="BB30" s="500"/>
      <c r="BC30" s="500"/>
      <c r="BD30" s="500"/>
      <c r="BE30" s="500"/>
      <c r="BF30" s="500"/>
      <c r="BG30" s="500"/>
      <c r="BH30" s="500"/>
      <c r="BI30" s="500"/>
      <c r="BJ30" s="500"/>
      <c r="BK30" s="500"/>
      <c r="BL30" s="500"/>
      <c r="BM30" s="500"/>
      <c r="BN30" s="500"/>
      <c r="BO30" s="500"/>
      <c r="BP30" s="500"/>
      <c r="BQ30" s="500"/>
      <c r="BR30" s="500"/>
      <c r="BS30" s="500"/>
      <c r="BT30" s="500"/>
      <c r="BU30" s="500"/>
      <c r="BV30" s="500"/>
      <c r="BW30" s="500"/>
      <c r="BX30" s="500"/>
      <c r="BY30" s="500"/>
      <c r="BZ30" s="500"/>
      <c r="CA30" s="500"/>
      <c r="CB30" s="500"/>
      <c r="CC30" s="500"/>
      <c r="CD30" s="500"/>
      <c r="CE30" s="500"/>
      <c r="CF30" s="500"/>
      <c r="CG30" s="500"/>
      <c r="CH30" s="500"/>
      <c r="CI30" s="500"/>
      <c r="CJ30" s="500"/>
      <c r="CK30" s="500"/>
      <c r="CL30" s="500"/>
      <c r="CM30" s="500"/>
      <c r="CN30" s="500"/>
      <c r="CO30" s="500"/>
      <c r="CP30" s="500"/>
      <c r="CQ30" s="500"/>
      <c r="CR30" s="500"/>
      <c r="CS30" s="500"/>
      <c r="CT30" s="500"/>
      <c r="CU30" s="500"/>
      <c r="CV30" s="500"/>
      <c r="CW30" s="500"/>
      <c r="CX30" s="500"/>
      <c r="CY30" s="500"/>
      <c r="CZ30" s="500"/>
      <c r="DA30" s="500"/>
      <c r="DB30" s="500"/>
      <c r="DC30" s="500"/>
      <c r="DD30" s="500"/>
      <c r="DE30" s="500"/>
      <c r="DF30" s="500"/>
      <c r="DG30" s="500"/>
      <c r="DH30" s="500"/>
      <c r="DI30" s="500"/>
      <c r="DJ30" s="500"/>
      <c r="DK30" s="500"/>
      <c r="DL30" s="500"/>
      <c r="DM30" s="500"/>
      <c r="DN30" s="500"/>
      <c r="DO30" s="500"/>
      <c r="DP30" s="500"/>
      <c r="DQ30" s="500"/>
      <c r="DR30" s="500"/>
      <c r="DS30" s="500"/>
      <c r="DT30" s="500"/>
      <c r="DU30" s="500"/>
      <c r="DV30" s="500"/>
      <c r="DW30" s="500"/>
      <c r="DX30" s="500"/>
      <c r="DY30" s="500"/>
      <c r="DZ30" s="500"/>
      <c r="EA30" s="500"/>
      <c r="EB30" s="500"/>
      <c r="EC30" s="500"/>
      <c r="ED30" s="500"/>
      <c r="EE30" s="500"/>
      <c r="EF30" s="500"/>
      <c r="EG30" s="500"/>
      <c r="EH30" s="500"/>
      <c r="EI30" s="500"/>
      <c r="EJ30" s="500"/>
      <c r="EK30" s="500"/>
      <c r="EL30" s="500"/>
      <c r="EM30" s="500"/>
      <c r="EN30" s="500"/>
      <c r="EO30" s="500"/>
      <c r="EP30" s="500"/>
      <c r="EQ30" s="500"/>
      <c r="ER30" s="500"/>
      <c r="ES30" s="500"/>
      <c r="ET30" s="500"/>
      <c r="EU30" s="500"/>
      <c r="EV30" s="500"/>
      <c r="EW30" s="500"/>
      <c r="EX30" s="500"/>
      <c r="EY30" s="500"/>
      <c r="EZ30" s="500"/>
      <c r="FA30" s="500"/>
      <c r="FB30" s="500"/>
      <c r="FC30" s="500"/>
      <c r="FD30" s="500"/>
      <c r="FE30" s="500"/>
      <c r="FF30" s="500"/>
      <c r="FG30" s="500"/>
      <c r="FH30" s="500"/>
      <c r="FI30" s="500"/>
      <c r="FJ30" s="500"/>
      <c r="FK30" s="500"/>
      <c r="FL30" s="500"/>
      <c r="FM30" s="500"/>
      <c r="FN30" s="500"/>
      <c r="FO30" s="500"/>
      <c r="FP30" s="500"/>
      <c r="FQ30" s="500"/>
      <c r="FR30" s="500"/>
      <c r="FS30" s="500"/>
      <c r="FT30" s="500"/>
      <c r="FU30" s="500"/>
      <c r="FV30" s="500"/>
      <c r="FW30" s="500"/>
      <c r="FX30" s="500"/>
      <c r="FY30" s="500"/>
      <c r="FZ30" s="500"/>
      <c r="GA30" s="500"/>
      <c r="GB30" s="500"/>
      <c r="GC30" s="500"/>
      <c r="GD30" s="500"/>
      <c r="GE30" s="500"/>
      <c r="GF30" s="500"/>
      <c r="GG30" s="500"/>
      <c r="GH30" s="500"/>
      <c r="GI30" s="500"/>
      <c r="GJ30" s="500"/>
      <c r="GK30" s="500"/>
      <c r="GL30" s="500"/>
      <c r="GM30" s="500"/>
      <c r="GN30" s="500"/>
      <c r="GO30" s="500"/>
      <c r="GP30" s="500"/>
      <c r="GQ30" s="500"/>
      <c r="GR30" s="500"/>
      <c r="GS30" s="500"/>
      <c r="GT30" s="500"/>
      <c r="GU30" s="500"/>
      <c r="GV30" s="500"/>
      <c r="GW30" s="500"/>
      <c r="GX30" s="500"/>
      <c r="GY30" s="500"/>
      <c r="GZ30" s="500"/>
      <c r="HA30" s="500"/>
      <c r="HB30" s="500"/>
      <c r="HC30" s="500"/>
      <c r="HD30" s="500"/>
      <c r="HE30" s="500"/>
      <c r="HF30" s="500"/>
      <c r="HG30" s="500"/>
      <c r="HH30" s="500"/>
      <c r="HI30" s="500"/>
      <c r="HJ30" s="500"/>
      <c r="HK30" s="500"/>
      <c r="HL30" s="500"/>
      <c r="HM30" s="500"/>
      <c r="HN30" s="500"/>
      <c r="HO30" s="500"/>
      <c r="HP30" s="500"/>
      <c r="HQ30" s="500"/>
      <c r="HR30" s="500"/>
      <c r="HS30" s="500"/>
      <c r="HT30" s="500"/>
      <c r="HU30" s="500"/>
      <c r="HV30" s="500"/>
      <c r="HW30" s="500"/>
      <c r="HX30" s="500"/>
      <c r="HY30" s="500"/>
      <c r="HZ30" s="500"/>
      <c r="IA30" s="500"/>
      <c r="IB30" s="500"/>
      <c r="IC30" s="500"/>
      <c r="ID30" s="500"/>
      <c r="IE30" s="500"/>
      <c r="IF30" s="500"/>
      <c r="IG30" s="500"/>
      <c r="IH30" s="500"/>
      <c r="II30" s="500"/>
      <c r="IJ30" s="500"/>
      <c r="IK30" s="500"/>
      <c r="IL30" s="500"/>
      <c r="IM30" s="500"/>
      <c r="IN30" s="500"/>
      <c r="IO30" s="500"/>
      <c r="IP30" s="500"/>
      <c r="IQ30" s="500"/>
      <c r="IR30" s="500"/>
      <c r="IS30" s="500"/>
      <c r="IT30" s="500"/>
      <c r="IU30" s="500"/>
      <c r="IV30" s="500"/>
    </row>
    <row r="31" spans="1:256" ht="25.2" customHeight="1" x14ac:dyDescent="0.25">
      <c r="A31" s="51" t="s">
        <v>214</v>
      </c>
      <c r="B31" s="66">
        <v>508762.8</v>
      </c>
      <c r="C31" s="501"/>
      <c r="D31" s="499"/>
      <c r="E31" s="499"/>
      <c r="F31" s="500"/>
      <c r="G31" s="500"/>
      <c r="H31" s="500"/>
      <c r="I31" s="500"/>
      <c r="J31" s="500"/>
      <c r="K31" s="500"/>
      <c r="L31" s="500"/>
      <c r="M31" s="500"/>
      <c r="N31" s="500"/>
      <c r="O31" s="500"/>
      <c r="P31" s="500"/>
      <c r="Q31" s="500"/>
      <c r="R31" s="500"/>
      <c r="S31" s="500"/>
      <c r="T31" s="500"/>
      <c r="U31" s="500"/>
      <c r="V31" s="500"/>
      <c r="W31" s="500"/>
      <c r="X31" s="500"/>
      <c r="Y31" s="500"/>
      <c r="Z31" s="500"/>
      <c r="AA31" s="500"/>
      <c r="AB31" s="500"/>
      <c r="AC31" s="500"/>
      <c r="AD31" s="500"/>
      <c r="AE31" s="500"/>
      <c r="AF31" s="500"/>
      <c r="AG31" s="500"/>
      <c r="AH31" s="500"/>
      <c r="AI31" s="500"/>
      <c r="AJ31" s="500"/>
      <c r="AK31" s="500"/>
      <c r="AL31" s="500"/>
      <c r="AM31" s="500"/>
      <c r="AN31" s="500"/>
      <c r="AO31" s="500"/>
      <c r="AP31" s="500"/>
      <c r="AQ31" s="500"/>
      <c r="AR31" s="500"/>
      <c r="AS31" s="500"/>
      <c r="AT31" s="500"/>
      <c r="AU31" s="500"/>
      <c r="AV31" s="500"/>
      <c r="AW31" s="500"/>
      <c r="AX31" s="500"/>
      <c r="AY31" s="500"/>
      <c r="AZ31" s="500"/>
      <c r="BA31" s="500"/>
      <c r="BB31" s="500"/>
      <c r="BC31" s="500"/>
      <c r="BD31" s="500"/>
      <c r="BE31" s="500"/>
      <c r="BF31" s="500"/>
      <c r="BG31" s="500"/>
      <c r="BH31" s="500"/>
      <c r="BI31" s="500"/>
      <c r="BJ31" s="500"/>
      <c r="BK31" s="500"/>
      <c r="BL31" s="500"/>
      <c r="BM31" s="500"/>
      <c r="BN31" s="500"/>
      <c r="BO31" s="500"/>
      <c r="BP31" s="500"/>
      <c r="BQ31" s="500"/>
      <c r="BR31" s="500"/>
      <c r="BS31" s="500"/>
      <c r="BT31" s="500"/>
      <c r="BU31" s="500"/>
      <c r="BV31" s="500"/>
      <c r="BW31" s="500"/>
      <c r="BX31" s="500"/>
      <c r="BY31" s="500"/>
      <c r="BZ31" s="500"/>
      <c r="CA31" s="500"/>
      <c r="CB31" s="500"/>
      <c r="CC31" s="500"/>
      <c r="CD31" s="500"/>
      <c r="CE31" s="500"/>
      <c r="CF31" s="500"/>
      <c r="CG31" s="500"/>
      <c r="CH31" s="500"/>
      <c r="CI31" s="500"/>
      <c r="CJ31" s="500"/>
      <c r="CK31" s="500"/>
      <c r="CL31" s="500"/>
      <c r="CM31" s="500"/>
      <c r="CN31" s="500"/>
      <c r="CO31" s="500"/>
      <c r="CP31" s="500"/>
      <c r="CQ31" s="500"/>
      <c r="CR31" s="500"/>
      <c r="CS31" s="500"/>
      <c r="CT31" s="500"/>
      <c r="CU31" s="500"/>
      <c r="CV31" s="500"/>
      <c r="CW31" s="500"/>
      <c r="CX31" s="500"/>
      <c r="CY31" s="500"/>
      <c r="CZ31" s="500"/>
      <c r="DA31" s="500"/>
      <c r="DB31" s="500"/>
      <c r="DC31" s="500"/>
      <c r="DD31" s="500"/>
      <c r="DE31" s="500"/>
      <c r="DF31" s="500"/>
      <c r="DG31" s="500"/>
      <c r="DH31" s="500"/>
      <c r="DI31" s="500"/>
      <c r="DJ31" s="500"/>
      <c r="DK31" s="500"/>
      <c r="DL31" s="500"/>
      <c r="DM31" s="500"/>
      <c r="DN31" s="500"/>
      <c r="DO31" s="500"/>
      <c r="DP31" s="500"/>
      <c r="DQ31" s="500"/>
      <c r="DR31" s="500"/>
      <c r="DS31" s="500"/>
      <c r="DT31" s="500"/>
      <c r="DU31" s="500"/>
      <c r="DV31" s="500"/>
      <c r="DW31" s="500"/>
      <c r="DX31" s="500"/>
      <c r="DY31" s="500"/>
      <c r="DZ31" s="500"/>
      <c r="EA31" s="500"/>
      <c r="EB31" s="500"/>
      <c r="EC31" s="500"/>
      <c r="ED31" s="500"/>
      <c r="EE31" s="500"/>
      <c r="EF31" s="500"/>
      <c r="EG31" s="500"/>
      <c r="EH31" s="500"/>
      <c r="EI31" s="500"/>
      <c r="EJ31" s="500"/>
      <c r="EK31" s="500"/>
      <c r="EL31" s="500"/>
      <c r="EM31" s="500"/>
      <c r="EN31" s="500"/>
      <c r="EO31" s="500"/>
      <c r="EP31" s="500"/>
      <c r="EQ31" s="500"/>
      <c r="ER31" s="500"/>
      <c r="ES31" s="500"/>
      <c r="ET31" s="500"/>
      <c r="EU31" s="500"/>
      <c r="EV31" s="500"/>
      <c r="EW31" s="500"/>
      <c r="EX31" s="500"/>
      <c r="EY31" s="500"/>
      <c r="EZ31" s="500"/>
      <c r="FA31" s="500"/>
      <c r="FB31" s="500"/>
      <c r="FC31" s="500"/>
      <c r="FD31" s="500"/>
      <c r="FE31" s="500"/>
      <c r="FF31" s="500"/>
      <c r="FG31" s="500"/>
      <c r="FH31" s="500"/>
      <c r="FI31" s="500"/>
      <c r="FJ31" s="500"/>
      <c r="FK31" s="500"/>
      <c r="FL31" s="500"/>
      <c r="FM31" s="500"/>
      <c r="FN31" s="500"/>
      <c r="FO31" s="500"/>
      <c r="FP31" s="500"/>
      <c r="FQ31" s="500"/>
      <c r="FR31" s="500"/>
      <c r="FS31" s="500"/>
      <c r="FT31" s="500"/>
      <c r="FU31" s="500"/>
      <c r="FV31" s="500"/>
      <c r="FW31" s="500"/>
      <c r="FX31" s="500"/>
      <c r="FY31" s="500"/>
      <c r="FZ31" s="500"/>
      <c r="GA31" s="500"/>
      <c r="GB31" s="500"/>
      <c r="GC31" s="500"/>
      <c r="GD31" s="500"/>
      <c r="GE31" s="500"/>
      <c r="GF31" s="500"/>
      <c r="GG31" s="500"/>
      <c r="GH31" s="500"/>
      <c r="GI31" s="500"/>
      <c r="GJ31" s="500"/>
      <c r="GK31" s="500"/>
      <c r="GL31" s="500"/>
      <c r="GM31" s="500"/>
      <c r="GN31" s="500"/>
      <c r="GO31" s="500"/>
      <c r="GP31" s="500"/>
      <c r="GQ31" s="500"/>
      <c r="GR31" s="500"/>
      <c r="GS31" s="500"/>
      <c r="GT31" s="500"/>
      <c r="GU31" s="500"/>
      <c r="GV31" s="500"/>
      <c r="GW31" s="500"/>
      <c r="GX31" s="500"/>
      <c r="GY31" s="500"/>
      <c r="GZ31" s="500"/>
      <c r="HA31" s="500"/>
      <c r="HB31" s="500"/>
      <c r="HC31" s="500"/>
      <c r="HD31" s="500"/>
      <c r="HE31" s="500"/>
      <c r="HF31" s="500"/>
      <c r="HG31" s="500"/>
      <c r="HH31" s="500"/>
      <c r="HI31" s="500"/>
      <c r="HJ31" s="500"/>
      <c r="HK31" s="500"/>
      <c r="HL31" s="500"/>
      <c r="HM31" s="500"/>
      <c r="HN31" s="500"/>
      <c r="HO31" s="500"/>
      <c r="HP31" s="500"/>
      <c r="HQ31" s="500"/>
      <c r="HR31" s="500"/>
      <c r="HS31" s="500"/>
      <c r="HT31" s="500"/>
      <c r="HU31" s="500"/>
      <c r="HV31" s="500"/>
      <c r="HW31" s="500"/>
      <c r="HX31" s="500"/>
      <c r="HY31" s="500"/>
      <c r="HZ31" s="500"/>
      <c r="IA31" s="500"/>
      <c r="IB31" s="500"/>
      <c r="IC31" s="500"/>
      <c r="ID31" s="500"/>
      <c r="IE31" s="500"/>
      <c r="IF31" s="500"/>
      <c r="IG31" s="500"/>
      <c r="IH31" s="500"/>
      <c r="II31" s="500"/>
      <c r="IJ31" s="500"/>
      <c r="IK31" s="500"/>
      <c r="IL31" s="500"/>
      <c r="IM31" s="500"/>
      <c r="IN31" s="500"/>
      <c r="IO31" s="500"/>
      <c r="IP31" s="500"/>
      <c r="IQ31" s="500"/>
      <c r="IR31" s="500"/>
      <c r="IS31" s="500"/>
      <c r="IT31" s="500"/>
      <c r="IU31" s="500"/>
      <c r="IV31" s="500"/>
    </row>
    <row r="32" spans="1:256" ht="25.2" customHeight="1" x14ac:dyDescent="0.25">
      <c r="A32" s="51" t="s">
        <v>213</v>
      </c>
      <c r="B32" s="66">
        <v>37438.879999999997</v>
      </c>
      <c r="C32" s="501"/>
      <c r="D32" s="499"/>
      <c r="E32" s="499"/>
      <c r="F32" s="500"/>
      <c r="G32" s="500"/>
      <c r="H32" s="500"/>
      <c r="I32" s="500"/>
      <c r="J32" s="500"/>
      <c r="K32" s="500"/>
      <c r="L32" s="500"/>
      <c r="M32" s="500"/>
      <c r="N32" s="500"/>
      <c r="O32" s="500"/>
      <c r="P32" s="500"/>
      <c r="Q32" s="500"/>
      <c r="R32" s="500"/>
      <c r="S32" s="500"/>
      <c r="T32" s="500"/>
      <c r="U32" s="500"/>
      <c r="V32" s="500"/>
      <c r="W32" s="500"/>
      <c r="X32" s="500"/>
      <c r="Y32" s="500"/>
      <c r="Z32" s="500"/>
      <c r="AA32" s="500"/>
      <c r="AB32" s="500"/>
      <c r="AC32" s="500"/>
      <c r="AD32" s="500"/>
      <c r="AE32" s="500"/>
      <c r="AF32" s="500"/>
      <c r="AG32" s="500"/>
      <c r="AH32" s="500"/>
      <c r="AI32" s="500"/>
      <c r="AJ32" s="500"/>
      <c r="AK32" s="500"/>
      <c r="AL32" s="500"/>
      <c r="AM32" s="500"/>
      <c r="AN32" s="500"/>
      <c r="AO32" s="500"/>
      <c r="AP32" s="500"/>
      <c r="AQ32" s="500"/>
      <c r="AR32" s="500"/>
      <c r="AS32" s="500"/>
      <c r="AT32" s="500"/>
      <c r="AU32" s="500"/>
      <c r="AV32" s="500"/>
      <c r="AW32" s="500"/>
      <c r="AX32" s="500"/>
      <c r="AY32" s="500"/>
      <c r="AZ32" s="500"/>
      <c r="BA32" s="500"/>
      <c r="BB32" s="500"/>
      <c r="BC32" s="500"/>
      <c r="BD32" s="500"/>
      <c r="BE32" s="500"/>
      <c r="BF32" s="500"/>
      <c r="BG32" s="500"/>
      <c r="BH32" s="500"/>
      <c r="BI32" s="500"/>
      <c r="BJ32" s="500"/>
      <c r="BK32" s="500"/>
      <c r="BL32" s="500"/>
      <c r="BM32" s="500"/>
      <c r="BN32" s="500"/>
      <c r="BO32" s="500"/>
      <c r="BP32" s="500"/>
      <c r="BQ32" s="500"/>
      <c r="BR32" s="500"/>
      <c r="BS32" s="500"/>
      <c r="BT32" s="500"/>
      <c r="BU32" s="500"/>
      <c r="BV32" s="500"/>
      <c r="BW32" s="500"/>
      <c r="BX32" s="500"/>
      <c r="BY32" s="500"/>
      <c r="BZ32" s="500"/>
      <c r="CA32" s="500"/>
      <c r="CB32" s="500"/>
      <c r="CC32" s="500"/>
      <c r="CD32" s="500"/>
      <c r="CE32" s="500"/>
      <c r="CF32" s="500"/>
      <c r="CG32" s="500"/>
      <c r="CH32" s="500"/>
      <c r="CI32" s="500"/>
      <c r="CJ32" s="500"/>
      <c r="CK32" s="500"/>
      <c r="CL32" s="500"/>
      <c r="CM32" s="500"/>
      <c r="CN32" s="500"/>
      <c r="CO32" s="500"/>
      <c r="CP32" s="500"/>
      <c r="CQ32" s="500"/>
      <c r="CR32" s="500"/>
      <c r="CS32" s="500"/>
      <c r="CT32" s="500"/>
      <c r="CU32" s="500"/>
      <c r="CV32" s="500"/>
      <c r="CW32" s="500"/>
      <c r="CX32" s="500"/>
      <c r="CY32" s="500"/>
      <c r="CZ32" s="500"/>
      <c r="DA32" s="500"/>
      <c r="DB32" s="500"/>
      <c r="DC32" s="500"/>
      <c r="DD32" s="500"/>
      <c r="DE32" s="500"/>
      <c r="DF32" s="500"/>
      <c r="DG32" s="500"/>
      <c r="DH32" s="500"/>
      <c r="DI32" s="500"/>
      <c r="DJ32" s="500"/>
      <c r="DK32" s="500"/>
      <c r="DL32" s="500"/>
      <c r="DM32" s="500"/>
      <c r="DN32" s="500"/>
      <c r="DO32" s="500"/>
      <c r="DP32" s="500"/>
      <c r="DQ32" s="500"/>
      <c r="DR32" s="500"/>
      <c r="DS32" s="500"/>
      <c r="DT32" s="500"/>
      <c r="DU32" s="500"/>
      <c r="DV32" s="500"/>
      <c r="DW32" s="500"/>
      <c r="DX32" s="500"/>
      <c r="DY32" s="500"/>
      <c r="DZ32" s="500"/>
      <c r="EA32" s="500"/>
      <c r="EB32" s="500"/>
      <c r="EC32" s="500"/>
      <c r="ED32" s="500"/>
      <c r="EE32" s="500"/>
      <c r="EF32" s="500"/>
      <c r="EG32" s="500"/>
      <c r="EH32" s="500"/>
      <c r="EI32" s="500"/>
      <c r="EJ32" s="500"/>
      <c r="EK32" s="500"/>
      <c r="EL32" s="500"/>
      <c r="EM32" s="500"/>
      <c r="EN32" s="500"/>
      <c r="EO32" s="500"/>
      <c r="EP32" s="500"/>
      <c r="EQ32" s="500"/>
      <c r="ER32" s="500"/>
      <c r="ES32" s="500"/>
      <c r="ET32" s="500"/>
      <c r="EU32" s="500"/>
      <c r="EV32" s="500"/>
      <c r="EW32" s="500"/>
      <c r="EX32" s="500"/>
      <c r="EY32" s="500"/>
      <c r="EZ32" s="500"/>
      <c r="FA32" s="500"/>
      <c r="FB32" s="500"/>
      <c r="FC32" s="500"/>
      <c r="FD32" s="500"/>
      <c r="FE32" s="500"/>
      <c r="FF32" s="500"/>
      <c r="FG32" s="500"/>
      <c r="FH32" s="500"/>
      <c r="FI32" s="500"/>
      <c r="FJ32" s="500"/>
      <c r="FK32" s="500"/>
      <c r="FL32" s="500"/>
      <c r="FM32" s="500"/>
      <c r="FN32" s="500"/>
      <c r="FO32" s="500"/>
      <c r="FP32" s="500"/>
      <c r="FQ32" s="500"/>
      <c r="FR32" s="500"/>
      <c r="FS32" s="500"/>
      <c r="FT32" s="500"/>
      <c r="FU32" s="500"/>
      <c r="FV32" s="500"/>
      <c r="FW32" s="500"/>
      <c r="FX32" s="500"/>
      <c r="FY32" s="500"/>
      <c r="FZ32" s="500"/>
      <c r="GA32" s="500"/>
      <c r="GB32" s="500"/>
      <c r="GC32" s="500"/>
      <c r="GD32" s="500"/>
      <c r="GE32" s="500"/>
      <c r="GF32" s="500"/>
      <c r="GG32" s="500"/>
      <c r="GH32" s="500"/>
      <c r="GI32" s="500"/>
      <c r="GJ32" s="500"/>
      <c r="GK32" s="500"/>
      <c r="GL32" s="500"/>
      <c r="GM32" s="500"/>
      <c r="GN32" s="500"/>
      <c r="GO32" s="500"/>
      <c r="GP32" s="500"/>
      <c r="GQ32" s="500"/>
      <c r="GR32" s="500"/>
      <c r="GS32" s="500"/>
      <c r="GT32" s="500"/>
      <c r="GU32" s="500"/>
      <c r="GV32" s="500"/>
      <c r="GW32" s="500"/>
      <c r="GX32" s="500"/>
      <c r="GY32" s="500"/>
      <c r="GZ32" s="500"/>
      <c r="HA32" s="500"/>
      <c r="HB32" s="500"/>
      <c r="HC32" s="500"/>
      <c r="HD32" s="500"/>
      <c r="HE32" s="500"/>
      <c r="HF32" s="500"/>
      <c r="HG32" s="500"/>
      <c r="HH32" s="500"/>
      <c r="HI32" s="500"/>
      <c r="HJ32" s="500"/>
      <c r="HK32" s="500"/>
      <c r="HL32" s="500"/>
      <c r="HM32" s="500"/>
      <c r="HN32" s="500"/>
      <c r="HO32" s="500"/>
      <c r="HP32" s="500"/>
      <c r="HQ32" s="500"/>
      <c r="HR32" s="500"/>
      <c r="HS32" s="500"/>
      <c r="HT32" s="500"/>
      <c r="HU32" s="500"/>
      <c r="HV32" s="500"/>
      <c r="HW32" s="500"/>
      <c r="HX32" s="500"/>
      <c r="HY32" s="500"/>
      <c r="HZ32" s="500"/>
      <c r="IA32" s="500"/>
      <c r="IB32" s="500"/>
      <c r="IC32" s="500"/>
      <c r="ID32" s="500"/>
      <c r="IE32" s="500"/>
      <c r="IF32" s="500"/>
      <c r="IG32" s="500"/>
      <c r="IH32" s="500"/>
      <c r="II32" s="500"/>
      <c r="IJ32" s="500"/>
      <c r="IK32" s="500"/>
      <c r="IL32" s="500"/>
      <c r="IM32" s="500"/>
      <c r="IN32" s="500"/>
      <c r="IO32" s="500"/>
      <c r="IP32" s="500"/>
      <c r="IQ32" s="500"/>
      <c r="IR32" s="500"/>
      <c r="IS32" s="500"/>
      <c r="IT32" s="500"/>
      <c r="IU32" s="500"/>
      <c r="IV32" s="500"/>
    </row>
    <row r="33" spans="1:256" ht="25.2" customHeight="1" x14ac:dyDescent="0.25">
      <c r="A33" s="51" t="s">
        <v>308</v>
      </c>
      <c r="B33" s="66">
        <v>4543</v>
      </c>
      <c r="C33" s="501"/>
      <c r="D33" s="499"/>
      <c r="E33" s="499"/>
      <c r="F33" s="500"/>
      <c r="G33" s="500"/>
      <c r="H33" s="500"/>
      <c r="I33" s="500"/>
      <c r="J33" s="500"/>
      <c r="K33" s="500"/>
      <c r="L33" s="500"/>
      <c r="M33" s="500"/>
      <c r="N33" s="500"/>
      <c r="O33" s="500"/>
      <c r="P33" s="500"/>
      <c r="Q33" s="500"/>
      <c r="R33" s="500"/>
      <c r="S33" s="500"/>
      <c r="T33" s="500"/>
      <c r="U33" s="500"/>
      <c r="V33" s="500"/>
      <c r="W33" s="500"/>
      <c r="X33" s="500"/>
      <c r="Y33" s="500"/>
      <c r="Z33" s="500"/>
      <c r="AA33" s="500"/>
      <c r="AB33" s="500"/>
      <c r="AC33" s="500"/>
      <c r="AD33" s="500"/>
      <c r="AE33" s="500"/>
      <c r="AF33" s="500"/>
      <c r="AG33" s="500"/>
      <c r="AH33" s="500"/>
      <c r="AI33" s="500"/>
      <c r="AJ33" s="500"/>
      <c r="AK33" s="500"/>
      <c r="AL33" s="500"/>
      <c r="AM33" s="500"/>
      <c r="AN33" s="500"/>
      <c r="AO33" s="500"/>
      <c r="AP33" s="500"/>
      <c r="AQ33" s="500"/>
      <c r="AR33" s="500"/>
      <c r="AS33" s="500"/>
      <c r="AT33" s="500"/>
      <c r="AU33" s="500"/>
      <c r="AV33" s="500"/>
      <c r="AW33" s="500"/>
      <c r="AX33" s="500"/>
      <c r="AY33" s="500"/>
      <c r="AZ33" s="500"/>
      <c r="BA33" s="500"/>
      <c r="BB33" s="500"/>
      <c r="BC33" s="500"/>
      <c r="BD33" s="500"/>
      <c r="BE33" s="500"/>
      <c r="BF33" s="500"/>
      <c r="BG33" s="500"/>
      <c r="BH33" s="500"/>
      <c r="BI33" s="500"/>
      <c r="BJ33" s="500"/>
      <c r="BK33" s="500"/>
      <c r="BL33" s="500"/>
      <c r="BM33" s="500"/>
      <c r="BN33" s="500"/>
      <c r="BO33" s="500"/>
      <c r="BP33" s="500"/>
      <c r="BQ33" s="500"/>
      <c r="BR33" s="500"/>
      <c r="BS33" s="500"/>
      <c r="BT33" s="500"/>
      <c r="BU33" s="500"/>
      <c r="BV33" s="500"/>
      <c r="BW33" s="500"/>
      <c r="BX33" s="500"/>
      <c r="BY33" s="500"/>
      <c r="BZ33" s="500"/>
      <c r="CA33" s="500"/>
      <c r="CB33" s="500"/>
      <c r="CC33" s="500"/>
      <c r="CD33" s="500"/>
      <c r="CE33" s="500"/>
      <c r="CF33" s="500"/>
      <c r="CG33" s="500"/>
      <c r="CH33" s="500"/>
      <c r="CI33" s="500"/>
      <c r="CJ33" s="500"/>
      <c r="CK33" s="500"/>
      <c r="CL33" s="500"/>
      <c r="CM33" s="500"/>
      <c r="CN33" s="500"/>
      <c r="CO33" s="500"/>
      <c r="CP33" s="500"/>
      <c r="CQ33" s="500"/>
      <c r="CR33" s="500"/>
      <c r="CS33" s="500"/>
      <c r="CT33" s="500"/>
      <c r="CU33" s="500"/>
      <c r="CV33" s="500"/>
      <c r="CW33" s="500"/>
      <c r="CX33" s="500"/>
      <c r="CY33" s="500"/>
      <c r="CZ33" s="500"/>
      <c r="DA33" s="500"/>
      <c r="DB33" s="500"/>
      <c r="DC33" s="500"/>
      <c r="DD33" s="500"/>
      <c r="DE33" s="500"/>
      <c r="DF33" s="500"/>
      <c r="DG33" s="500"/>
      <c r="DH33" s="500"/>
      <c r="DI33" s="500"/>
      <c r="DJ33" s="500"/>
      <c r="DK33" s="500"/>
      <c r="DL33" s="500"/>
      <c r="DM33" s="500"/>
      <c r="DN33" s="500"/>
      <c r="DO33" s="500"/>
      <c r="DP33" s="500"/>
      <c r="DQ33" s="500"/>
      <c r="DR33" s="500"/>
      <c r="DS33" s="500"/>
      <c r="DT33" s="500"/>
      <c r="DU33" s="500"/>
      <c r="DV33" s="500"/>
      <c r="DW33" s="500"/>
      <c r="DX33" s="500"/>
      <c r="DY33" s="500"/>
      <c r="DZ33" s="500"/>
      <c r="EA33" s="500"/>
      <c r="EB33" s="500"/>
      <c r="EC33" s="500"/>
      <c r="ED33" s="500"/>
      <c r="EE33" s="500"/>
      <c r="EF33" s="500"/>
      <c r="EG33" s="500"/>
      <c r="EH33" s="500"/>
      <c r="EI33" s="500"/>
      <c r="EJ33" s="500"/>
      <c r="EK33" s="500"/>
      <c r="EL33" s="500"/>
      <c r="EM33" s="500"/>
      <c r="EN33" s="500"/>
      <c r="EO33" s="500"/>
      <c r="EP33" s="500"/>
      <c r="EQ33" s="500"/>
      <c r="ER33" s="500"/>
      <c r="ES33" s="500"/>
      <c r="ET33" s="500"/>
      <c r="EU33" s="500"/>
      <c r="EV33" s="500"/>
      <c r="EW33" s="500"/>
      <c r="EX33" s="500"/>
      <c r="EY33" s="500"/>
      <c r="EZ33" s="500"/>
      <c r="FA33" s="500"/>
      <c r="FB33" s="500"/>
      <c r="FC33" s="500"/>
      <c r="FD33" s="500"/>
      <c r="FE33" s="500"/>
      <c r="FF33" s="500"/>
      <c r="FG33" s="500"/>
      <c r="FH33" s="500"/>
      <c r="FI33" s="500"/>
      <c r="FJ33" s="500"/>
      <c r="FK33" s="500"/>
      <c r="FL33" s="500"/>
      <c r="FM33" s="500"/>
      <c r="FN33" s="500"/>
      <c r="FO33" s="500"/>
      <c r="FP33" s="500"/>
      <c r="FQ33" s="500"/>
      <c r="FR33" s="500"/>
      <c r="FS33" s="500"/>
      <c r="FT33" s="500"/>
      <c r="FU33" s="500"/>
      <c r="FV33" s="500"/>
      <c r="FW33" s="500"/>
      <c r="FX33" s="500"/>
      <c r="FY33" s="500"/>
      <c r="FZ33" s="500"/>
      <c r="GA33" s="500"/>
      <c r="GB33" s="500"/>
      <c r="GC33" s="500"/>
      <c r="GD33" s="500"/>
      <c r="GE33" s="500"/>
      <c r="GF33" s="500"/>
      <c r="GG33" s="500"/>
      <c r="GH33" s="500"/>
      <c r="GI33" s="500"/>
      <c r="GJ33" s="500"/>
      <c r="GK33" s="500"/>
      <c r="GL33" s="500"/>
      <c r="GM33" s="500"/>
      <c r="GN33" s="500"/>
      <c r="GO33" s="500"/>
      <c r="GP33" s="500"/>
      <c r="GQ33" s="500"/>
      <c r="GR33" s="500"/>
      <c r="GS33" s="500"/>
      <c r="GT33" s="500"/>
      <c r="GU33" s="500"/>
      <c r="GV33" s="500"/>
      <c r="GW33" s="500"/>
      <c r="GX33" s="500"/>
      <c r="GY33" s="500"/>
      <c r="GZ33" s="500"/>
      <c r="HA33" s="500"/>
      <c r="HB33" s="500"/>
      <c r="HC33" s="500"/>
      <c r="HD33" s="500"/>
      <c r="HE33" s="500"/>
      <c r="HF33" s="500"/>
      <c r="HG33" s="500"/>
      <c r="HH33" s="500"/>
      <c r="HI33" s="500"/>
      <c r="HJ33" s="500"/>
      <c r="HK33" s="500"/>
      <c r="HL33" s="500"/>
      <c r="HM33" s="500"/>
      <c r="HN33" s="500"/>
      <c r="HO33" s="500"/>
      <c r="HP33" s="500"/>
      <c r="HQ33" s="500"/>
      <c r="HR33" s="500"/>
      <c r="HS33" s="500"/>
      <c r="HT33" s="500"/>
      <c r="HU33" s="500"/>
      <c r="HV33" s="500"/>
      <c r="HW33" s="500"/>
      <c r="HX33" s="500"/>
      <c r="HY33" s="500"/>
      <c r="HZ33" s="500"/>
      <c r="IA33" s="500"/>
      <c r="IB33" s="500"/>
      <c r="IC33" s="500"/>
      <c r="ID33" s="500"/>
      <c r="IE33" s="500"/>
      <c r="IF33" s="500"/>
      <c r="IG33" s="500"/>
      <c r="IH33" s="500"/>
      <c r="II33" s="500"/>
      <c r="IJ33" s="500"/>
      <c r="IK33" s="500"/>
      <c r="IL33" s="500"/>
      <c r="IM33" s="500"/>
      <c r="IN33" s="500"/>
      <c r="IO33" s="500"/>
      <c r="IP33" s="500"/>
      <c r="IQ33" s="500"/>
      <c r="IR33" s="500"/>
      <c r="IS33" s="500"/>
      <c r="IT33" s="500"/>
      <c r="IU33" s="500"/>
      <c r="IV33" s="500"/>
    </row>
    <row r="34" spans="1:256" ht="25.2" customHeight="1" x14ac:dyDescent="0.25">
      <c r="A34" s="51" t="s">
        <v>264</v>
      </c>
      <c r="B34" s="66">
        <v>20631</v>
      </c>
      <c r="C34" s="501"/>
      <c r="D34" s="499"/>
      <c r="E34" s="499"/>
      <c r="F34" s="500"/>
      <c r="G34" s="500"/>
      <c r="H34" s="500"/>
      <c r="I34" s="500"/>
      <c r="J34" s="500"/>
      <c r="K34" s="500"/>
      <c r="L34" s="500"/>
      <c r="M34" s="500"/>
      <c r="N34" s="500"/>
      <c r="O34" s="500"/>
      <c r="P34" s="500"/>
      <c r="Q34" s="500"/>
      <c r="R34" s="500"/>
      <c r="S34" s="500"/>
      <c r="T34" s="500"/>
      <c r="U34" s="500"/>
      <c r="V34" s="500"/>
      <c r="W34" s="500"/>
      <c r="X34" s="500"/>
      <c r="Y34" s="500"/>
      <c r="Z34" s="500"/>
      <c r="AA34" s="500"/>
      <c r="AB34" s="500"/>
      <c r="AC34" s="500"/>
      <c r="AD34" s="500"/>
      <c r="AE34" s="500"/>
      <c r="AF34" s="500"/>
      <c r="AG34" s="500"/>
      <c r="AH34" s="500"/>
      <c r="AI34" s="500"/>
      <c r="AJ34" s="500"/>
      <c r="AK34" s="500"/>
      <c r="AL34" s="500"/>
      <c r="AM34" s="500"/>
      <c r="AN34" s="500"/>
      <c r="AO34" s="500"/>
      <c r="AP34" s="500"/>
      <c r="AQ34" s="500"/>
      <c r="AR34" s="500"/>
      <c r="AS34" s="500"/>
      <c r="AT34" s="500"/>
      <c r="AU34" s="500"/>
      <c r="AV34" s="500"/>
      <c r="AW34" s="500"/>
      <c r="AX34" s="500"/>
      <c r="AY34" s="500"/>
      <c r="AZ34" s="500"/>
      <c r="BA34" s="500"/>
      <c r="BB34" s="500"/>
      <c r="BC34" s="500"/>
      <c r="BD34" s="500"/>
      <c r="BE34" s="500"/>
      <c r="BF34" s="500"/>
      <c r="BG34" s="500"/>
      <c r="BH34" s="500"/>
      <c r="BI34" s="500"/>
      <c r="BJ34" s="500"/>
      <c r="BK34" s="500"/>
      <c r="BL34" s="500"/>
      <c r="BM34" s="500"/>
      <c r="BN34" s="500"/>
      <c r="BO34" s="500"/>
      <c r="BP34" s="500"/>
      <c r="BQ34" s="500"/>
      <c r="BR34" s="500"/>
      <c r="BS34" s="500"/>
      <c r="BT34" s="500"/>
      <c r="BU34" s="500"/>
      <c r="BV34" s="500"/>
      <c r="BW34" s="500"/>
      <c r="BX34" s="500"/>
      <c r="BY34" s="500"/>
      <c r="BZ34" s="500"/>
      <c r="CA34" s="500"/>
      <c r="CB34" s="500"/>
      <c r="CC34" s="500"/>
      <c r="CD34" s="500"/>
      <c r="CE34" s="500"/>
      <c r="CF34" s="500"/>
      <c r="CG34" s="500"/>
      <c r="CH34" s="500"/>
      <c r="CI34" s="500"/>
      <c r="CJ34" s="500"/>
      <c r="CK34" s="500"/>
      <c r="CL34" s="500"/>
      <c r="CM34" s="500"/>
      <c r="CN34" s="500"/>
      <c r="CO34" s="500"/>
      <c r="CP34" s="500"/>
      <c r="CQ34" s="500"/>
      <c r="CR34" s="500"/>
      <c r="CS34" s="500"/>
      <c r="CT34" s="500"/>
      <c r="CU34" s="500"/>
      <c r="CV34" s="500"/>
      <c r="CW34" s="500"/>
      <c r="CX34" s="500"/>
      <c r="CY34" s="500"/>
      <c r="CZ34" s="500"/>
      <c r="DA34" s="500"/>
      <c r="DB34" s="500"/>
      <c r="DC34" s="500"/>
      <c r="DD34" s="500"/>
      <c r="DE34" s="500"/>
      <c r="DF34" s="500"/>
      <c r="DG34" s="500"/>
      <c r="DH34" s="500"/>
      <c r="DI34" s="500"/>
      <c r="DJ34" s="500"/>
      <c r="DK34" s="500"/>
      <c r="DL34" s="500"/>
      <c r="DM34" s="500"/>
      <c r="DN34" s="500"/>
      <c r="DO34" s="500"/>
      <c r="DP34" s="500"/>
      <c r="DQ34" s="500"/>
      <c r="DR34" s="500"/>
      <c r="DS34" s="500"/>
      <c r="DT34" s="500"/>
      <c r="DU34" s="500"/>
      <c r="DV34" s="500"/>
      <c r="DW34" s="500"/>
      <c r="DX34" s="500"/>
      <c r="DY34" s="500"/>
      <c r="DZ34" s="500"/>
      <c r="EA34" s="500"/>
      <c r="EB34" s="500"/>
      <c r="EC34" s="500"/>
      <c r="ED34" s="500"/>
      <c r="EE34" s="500"/>
      <c r="EF34" s="500"/>
      <c r="EG34" s="500"/>
      <c r="EH34" s="500"/>
      <c r="EI34" s="500"/>
      <c r="EJ34" s="500"/>
      <c r="EK34" s="500"/>
      <c r="EL34" s="500"/>
      <c r="EM34" s="500"/>
      <c r="EN34" s="500"/>
      <c r="EO34" s="500"/>
      <c r="EP34" s="500"/>
      <c r="EQ34" s="500"/>
      <c r="ER34" s="500"/>
      <c r="ES34" s="500"/>
      <c r="ET34" s="500"/>
      <c r="EU34" s="500"/>
      <c r="EV34" s="500"/>
      <c r="EW34" s="500"/>
      <c r="EX34" s="500"/>
      <c r="EY34" s="500"/>
      <c r="EZ34" s="500"/>
      <c r="FA34" s="500"/>
      <c r="FB34" s="500"/>
      <c r="FC34" s="500"/>
      <c r="FD34" s="500"/>
      <c r="FE34" s="500"/>
      <c r="FF34" s="500"/>
      <c r="FG34" s="500"/>
      <c r="FH34" s="500"/>
      <c r="FI34" s="500"/>
      <c r="FJ34" s="500"/>
      <c r="FK34" s="500"/>
      <c r="FL34" s="500"/>
      <c r="FM34" s="500"/>
      <c r="FN34" s="500"/>
      <c r="FO34" s="500"/>
      <c r="FP34" s="500"/>
      <c r="FQ34" s="500"/>
      <c r="FR34" s="500"/>
      <c r="FS34" s="500"/>
      <c r="FT34" s="500"/>
      <c r="FU34" s="500"/>
      <c r="FV34" s="500"/>
      <c r="FW34" s="500"/>
      <c r="FX34" s="500"/>
      <c r="FY34" s="500"/>
      <c r="FZ34" s="500"/>
      <c r="GA34" s="500"/>
      <c r="GB34" s="500"/>
      <c r="GC34" s="500"/>
      <c r="GD34" s="500"/>
      <c r="GE34" s="500"/>
      <c r="GF34" s="500"/>
      <c r="GG34" s="500"/>
      <c r="GH34" s="500"/>
      <c r="GI34" s="500"/>
      <c r="GJ34" s="500"/>
      <c r="GK34" s="500"/>
      <c r="GL34" s="500"/>
      <c r="GM34" s="500"/>
      <c r="GN34" s="500"/>
      <c r="GO34" s="500"/>
      <c r="GP34" s="500"/>
      <c r="GQ34" s="500"/>
      <c r="GR34" s="500"/>
      <c r="GS34" s="500"/>
      <c r="GT34" s="500"/>
      <c r="GU34" s="500"/>
      <c r="GV34" s="500"/>
      <c r="GW34" s="500"/>
      <c r="GX34" s="500"/>
      <c r="GY34" s="500"/>
      <c r="GZ34" s="500"/>
      <c r="HA34" s="500"/>
      <c r="HB34" s="500"/>
      <c r="HC34" s="500"/>
      <c r="HD34" s="500"/>
      <c r="HE34" s="500"/>
      <c r="HF34" s="500"/>
      <c r="HG34" s="500"/>
      <c r="HH34" s="500"/>
      <c r="HI34" s="500"/>
      <c r="HJ34" s="500"/>
      <c r="HK34" s="500"/>
      <c r="HL34" s="500"/>
      <c r="HM34" s="500"/>
      <c r="HN34" s="500"/>
      <c r="HO34" s="500"/>
      <c r="HP34" s="500"/>
      <c r="HQ34" s="500"/>
      <c r="HR34" s="500"/>
      <c r="HS34" s="500"/>
      <c r="HT34" s="500"/>
      <c r="HU34" s="500"/>
      <c r="HV34" s="500"/>
      <c r="HW34" s="500"/>
      <c r="HX34" s="500"/>
      <c r="HY34" s="500"/>
      <c r="HZ34" s="500"/>
      <c r="IA34" s="500"/>
      <c r="IB34" s="500"/>
      <c r="IC34" s="500"/>
      <c r="ID34" s="500"/>
      <c r="IE34" s="500"/>
      <c r="IF34" s="500"/>
      <c r="IG34" s="500"/>
      <c r="IH34" s="500"/>
      <c r="II34" s="500"/>
      <c r="IJ34" s="500"/>
      <c r="IK34" s="500"/>
      <c r="IL34" s="500"/>
      <c r="IM34" s="500"/>
      <c r="IN34" s="500"/>
      <c r="IO34" s="500"/>
      <c r="IP34" s="500"/>
      <c r="IQ34" s="500"/>
      <c r="IR34" s="500"/>
      <c r="IS34" s="500"/>
      <c r="IT34" s="500"/>
      <c r="IU34" s="500"/>
      <c r="IV34" s="500"/>
    </row>
    <row r="35" spans="1:256" ht="25.2" customHeight="1" x14ac:dyDescent="0.25">
      <c r="A35" s="51" t="s">
        <v>215</v>
      </c>
      <c r="B35" s="67">
        <v>63016</v>
      </c>
      <c r="C35" s="501"/>
      <c r="D35" s="499"/>
      <c r="E35" s="499"/>
      <c r="F35" s="500"/>
      <c r="G35" s="500"/>
      <c r="H35" s="500"/>
      <c r="I35" s="500"/>
      <c r="J35" s="500"/>
      <c r="K35" s="500"/>
      <c r="L35" s="500"/>
      <c r="M35" s="500"/>
      <c r="N35" s="500"/>
      <c r="O35" s="500"/>
      <c r="P35" s="500"/>
      <c r="Q35" s="500"/>
      <c r="R35" s="500"/>
      <c r="S35" s="500"/>
      <c r="T35" s="500"/>
      <c r="U35" s="500"/>
      <c r="V35" s="500"/>
      <c r="W35" s="500"/>
      <c r="X35" s="500"/>
      <c r="Y35" s="500"/>
      <c r="Z35" s="500"/>
      <c r="AA35" s="500"/>
      <c r="AB35" s="500"/>
      <c r="AC35" s="500"/>
      <c r="AD35" s="500"/>
      <c r="AE35" s="500"/>
      <c r="AF35" s="500"/>
      <c r="AG35" s="500"/>
      <c r="AH35" s="500"/>
      <c r="AI35" s="500"/>
      <c r="AJ35" s="500"/>
      <c r="AK35" s="500"/>
      <c r="AL35" s="500"/>
      <c r="AM35" s="500"/>
      <c r="AN35" s="500"/>
      <c r="AO35" s="500"/>
      <c r="AP35" s="500"/>
      <c r="AQ35" s="500"/>
      <c r="AR35" s="500"/>
      <c r="AS35" s="500"/>
      <c r="AT35" s="500"/>
      <c r="AU35" s="500"/>
      <c r="AV35" s="500"/>
      <c r="AW35" s="500"/>
      <c r="AX35" s="500"/>
      <c r="AY35" s="500"/>
      <c r="AZ35" s="500"/>
      <c r="BA35" s="500"/>
      <c r="BB35" s="500"/>
      <c r="BC35" s="500"/>
      <c r="BD35" s="500"/>
      <c r="BE35" s="500"/>
      <c r="BF35" s="500"/>
      <c r="BG35" s="500"/>
      <c r="BH35" s="500"/>
      <c r="BI35" s="500"/>
      <c r="BJ35" s="500"/>
      <c r="BK35" s="500"/>
      <c r="BL35" s="500"/>
      <c r="BM35" s="500"/>
      <c r="BN35" s="500"/>
      <c r="BO35" s="500"/>
      <c r="BP35" s="500"/>
      <c r="BQ35" s="500"/>
      <c r="BR35" s="500"/>
      <c r="BS35" s="500"/>
      <c r="BT35" s="500"/>
      <c r="BU35" s="500"/>
      <c r="BV35" s="500"/>
      <c r="BW35" s="500"/>
      <c r="BX35" s="500"/>
      <c r="BY35" s="500"/>
      <c r="BZ35" s="500"/>
      <c r="CA35" s="500"/>
      <c r="CB35" s="500"/>
      <c r="CC35" s="500"/>
      <c r="CD35" s="500"/>
      <c r="CE35" s="500"/>
      <c r="CF35" s="500"/>
      <c r="CG35" s="500"/>
      <c r="CH35" s="500"/>
      <c r="CI35" s="500"/>
      <c r="CJ35" s="500"/>
      <c r="CK35" s="500"/>
      <c r="CL35" s="500"/>
      <c r="CM35" s="500"/>
      <c r="CN35" s="500"/>
      <c r="CO35" s="500"/>
      <c r="CP35" s="500"/>
      <c r="CQ35" s="500"/>
      <c r="CR35" s="500"/>
      <c r="CS35" s="500"/>
      <c r="CT35" s="500"/>
      <c r="CU35" s="500"/>
      <c r="CV35" s="500"/>
      <c r="CW35" s="500"/>
      <c r="CX35" s="500"/>
      <c r="CY35" s="500"/>
      <c r="CZ35" s="500"/>
      <c r="DA35" s="500"/>
      <c r="DB35" s="500"/>
      <c r="DC35" s="500"/>
      <c r="DD35" s="500"/>
      <c r="DE35" s="500"/>
      <c r="DF35" s="500"/>
      <c r="DG35" s="500"/>
      <c r="DH35" s="500"/>
      <c r="DI35" s="500"/>
      <c r="DJ35" s="500"/>
      <c r="DK35" s="500"/>
      <c r="DL35" s="500"/>
      <c r="DM35" s="500"/>
      <c r="DN35" s="500"/>
      <c r="DO35" s="500"/>
      <c r="DP35" s="500"/>
      <c r="DQ35" s="500"/>
      <c r="DR35" s="500"/>
      <c r="DS35" s="500"/>
      <c r="DT35" s="500"/>
      <c r="DU35" s="500"/>
      <c r="DV35" s="500"/>
      <c r="DW35" s="500"/>
      <c r="DX35" s="500"/>
      <c r="DY35" s="500"/>
      <c r="DZ35" s="500"/>
      <c r="EA35" s="500"/>
      <c r="EB35" s="500"/>
      <c r="EC35" s="500"/>
      <c r="ED35" s="500"/>
      <c r="EE35" s="500"/>
      <c r="EF35" s="500"/>
      <c r="EG35" s="500"/>
      <c r="EH35" s="500"/>
      <c r="EI35" s="500"/>
      <c r="EJ35" s="500"/>
      <c r="EK35" s="500"/>
      <c r="EL35" s="500"/>
      <c r="EM35" s="500"/>
      <c r="EN35" s="500"/>
      <c r="EO35" s="500"/>
      <c r="EP35" s="500"/>
      <c r="EQ35" s="500"/>
      <c r="ER35" s="500"/>
      <c r="ES35" s="500"/>
      <c r="ET35" s="500"/>
      <c r="EU35" s="500"/>
      <c r="EV35" s="500"/>
      <c r="EW35" s="500"/>
      <c r="EX35" s="500"/>
      <c r="EY35" s="500"/>
      <c r="EZ35" s="500"/>
      <c r="FA35" s="500"/>
      <c r="FB35" s="500"/>
      <c r="FC35" s="500"/>
      <c r="FD35" s="500"/>
      <c r="FE35" s="500"/>
      <c r="FF35" s="500"/>
      <c r="FG35" s="500"/>
      <c r="FH35" s="500"/>
      <c r="FI35" s="500"/>
      <c r="FJ35" s="500"/>
      <c r="FK35" s="500"/>
      <c r="FL35" s="500"/>
      <c r="FM35" s="500"/>
      <c r="FN35" s="500"/>
      <c r="FO35" s="500"/>
      <c r="FP35" s="500"/>
      <c r="FQ35" s="500"/>
      <c r="FR35" s="500"/>
      <c r="FS35" s="500"/>
      <c r="FT35" s="500"/>
      <c r="FU35" s="500"/>
      <c r="FV35" s="500"/>
      <c r="FW35" s="500"/>
      <c r="FX35" s="500"/>
      <c r="FY35" s="500"/>
      <c r="FZ35" s="500"/>
      <c r="GA35" s="500"/>
      <c r="GB35" s="500"/>
      <c r="GC35" s="500"/>
      <c r="GD35" s="500"/>
      <c r="GE35" s="500"/>
      <c r="GF35" s="500"/>
      <c r="GG35" s="500"/>
      <c r="GH35" s="500"/>
      <c r="GI35" s="500"/>
      <c r="GJ35" s="500"/>
      <c r="GK35" s="500"/>
      <c r="GL35" s="500"/>
      <c r="GM35" s="500"/>
      <c r="GN35" s="500"/>
      <c r="GO35" s="500"/>
      <c r="GP35" s="500"/>
      <c r="GQ35" s="500"/>
      <c r="GR35" s="500"/>
      <c r="GS35" s="500"/>
      <c r="GT35" s="500"/>
      <c r="GU35" s="500"/>
      <c r="GV35" s="500"/>
      <c r="GW35" s="500"/>
      <c r="GX35" s="500"/>
      <c r="GY35" s="500"/>
      <c r="GZ35" s="500"/>
      <c r="HA35" s="500"/>
      <c r="HB35" s="500"/>
      <c r="HC35" s="500"/>
      <c r="HD35" s="500"/>
      <c r="HE35" s="500"/>
      <c r="HF35" s="500"/>
      <c r="HG35" s="500"/>
      <c r="HH35" s="500"/>
      <c r="HI35" s="500"/>
      <c r="HJ35" s="500"/>
      <c r="HK35" s="500"/>
      <c r="HL35" s="500"/>
      <c r="HM35" s="500"/>
      <c r="HN35" s="500"/>
      <c r="HO35" s="500"/>
      <c r="HP35" s="500"/>
      <c r="HQ35" s="500"/>
      <c r="HR35" s="500"/>
      <c r="HS35" s="500"/>
      <c r="HT35" s="500"/>
      <c r="HU35" s="500"/>
      <c r="HV35" s="500"/>
      <c r="HW35" s="500"/>
      <c r="HX35" s="500"/>
      <c r="HY35" s="500"/>
      <c r="HZ35" s="500"/>
      <c r="IA35" s="500"/>
      <c r="IB35" s="500"/>
      <c r="IC35" s="500"/>
      <c r="ID35" s="500"/>
      <c r="IE35" s="500"/>
      <c r="IF35" s="500"/>
      <c r="IG35" s="500"/>
      <c r="IH35" s="500"/>
      <c r="II35" s="500"/>
      <c r="IJ35" s="500"/>
      <c r="IK35" s="500"/>
      <c r="IL35" s="500"/>
      <c r="IM35" s="500"/>
      <c r="IN35" s="500"/>
      <c r="IO35" s="500"/>
      <c r="IP35" s="500"/>
      <c r="IQ35" s="500"/>
      <c r="IR35" s="500"/>
      <c r="IS35" s="500"/>
      <c r="IT35" s="500"/>
      <c r="IU35" s="500"/>
      <c r="IV35" s="500"/>
    </row>
    <row r="36" spans="1:256" ht="25.2" customHeight="1" x14ac:dyDescent="0.25">
      <c r="A36" s="51" t="s">
        <v>216</v>
      </c>
      <c r="B36" s="66">
        <v>14666</v>
      </c>
      <c r="C36" s="498"/>
      <c r="D36" s="499"/>
      <c r="E36" s="499"/>
      <c r="F36" s="500"/>
      <c r="G36" s="500"/>
      <c r="H36" s="500"/>
      <c r="I36" s="500"/>
      <c r="J36" s="500"/>
      <c r="K36" s="500"/>
      <c r="L36" s="500"/>
      <c r="M36" s="500"/>
      <c r="N36" s="500"/>
      <c r="O36" s="500"/>
      <c r="P36" s="500"/>
      <c r="Q36" s="500"/>
      <c r="R36" s="500"/>
      <c r="S36" s="500"/>
      <c r="T36" s="500"/>
      <c r="U36" s="500"/>
      <c r="V36" s="500"/>
      <c r="W36" s="500"/>
      <c r="X36" s="500"/>
      <c r="Y36" s="500"/>
      <c r="Z36" s="500"/>
      <c r="AA36" s="500"/>
      <c r="AB36" s="500"/>
      <c r="AC36" s="500"/>
      <c r="AD36" s="500"/>
      <c r="AE36" s="500"/>
      <c r="AF36" s="500"/>
      <c r="AG36" s="500"/>
      <c r="AH36" s="500"/>
      <c r="AI36" s="500"/>
      <c r="AJ36" s="500"/>
      <c r="AK36" s="500"/>
      <c r="AL36" s="500"/>
      <c r="AM36" s="500"/>
      <c r="AN36" s="500"/>
      <c r="AO36" s="500"/>
      <c r="AP36" s="500"/>
      <c r="AQ36" s="500"/>
      <c r="AR36" s="500"/>
      <c r="AS36" s="500"/>
      <c r="AT36" s="500"/>
      <c r="AU36" s="500"/>
      <c r="AV36" s="500"/>
      <c r="AW36" s="500"/>
      <c r="AX36" s="500"/>
      <c r="AY36" s="500"/>
      <c r="AZ36" s="500"/>
      <c r="BA36" s="500"/>
      <c r="BB36" s="500"/>
      <c r="BC36" s="500"/>
      <c r="BD36" s="500"/>
      <c r="BE36" s="500"/>
      <c r="BF36" s="500"/>
      <c r="BG36" s="500"/>
      <c r="BH36" s="500"/>
      <c r="BI36" s="500"/>
      <c r="BJ36" s="500"/>
      <c r="BK36" s="500"/>
      <c r="BL36" s="500"/>
      <c r="BM36" s="500"/>
      <c r="BN36" s="500"/>
      <c r="BO36" s="500"/>
      <c r="BP36" s="500"/>
      <c r="BQ36" s="500"/>
      <c r="BR36" s="500"/>
      <c r="BS36" s="500"/>
      <c r="BT36" s="500"/>
      <c r="BU36" s="500"/>
      <c r="BV36" s="500"/>
      <c r="BW36" s="500"/>
      <c r="BX36" s="500"/>
      <c r="BY36" s="500"/>
      <c r="BZ36" s="500"/>
      <c r="CA36" s="500"/>
      <c r="CB36" s="500"/>
      <c r="CC36" s="500"/>
      <c r="CD36" s="500"/>
      <c r="CE36" s="500"/>
      <c r="CF36" s="500"/>
      <c r="CG36" s="500"/>
      <c r="CH36" s="500"/>
      <c r="CI36" s="500"/>
      <c r="CJ36" s="500"/>
      <c r="CK36" s="500"/>
      <c r="CL36" s="500"/>
      <c r="CM36" s="500"/>
      <c r="CN36" s="500"/>
      <c r="CO36" s="500"/>
      <c r="CP36" s="500"/>
      <c r="CQ36" s="500"/>
      <c r="CR36" s="500"/>
      <c r="CS36" s="500"/>
      <c r="CT36" s="500"/>
      <c r="CU36" s="500"/>
      <c r="CV36" s="500"/>
      <c r="CW36" s="500"/>
      <c r="CX36" s="500"/>
      <c r="CY36" s="500"/>
      <c r="CZ36" s="500"/>
      <c r="DA36" s="500"/>
      <c r="DB36" s="500"/>
      <c r="DC36" s="500"/>
      <c r="DD36" s="500"/>
      <c r="DE36" s="500"/>
      <c r="DF36" s="500"/>
      <c r="DG36" s="500"/>
      <c r="DH36" s="500"/>
      <c r="DI36" s="500"/>
      <c r="DJ36" s="500"/>
      <c r="DK36" s="500"/>
      <c r="DL36" s="500"/>
      <c r="DM36" s="500"/>
      <c r="DN36" s="500"/>
      <c r="DO36" s="500"/>
      <c r="DP36" s="500"/>
      <c r="DQ36" s="500"/>
      <c r="DR36" s="500"/>
      <c r="DS36" s="500"/>
      <c r="DT36" s="500"/>
      <c r="DU36" s="500"/>
      <c r="DV36" s="500"/>
      <c r="DW36" s="500"/>
      <c r="DX36" s="500"/>
      <c r="DY36" s="500"/>
      <c r="DZ36" s="500"/>
      <c r="EA36" s="500"/>
      <c r="EB36" s="500"/>
      <c r="EC36" s="500"/>
      <c r="ED36" s="500"/>
      <c r="EE36" s="500"/>
      <c r="EF36" s="500"/>
      <c r="EG36" s="500"/>
      <c r="EH36" s="500"/>
      <c r="EI36" s="500"/>
      <c r="EJ36" s="500"/>
      <c r="EK36" s="500"/>
      <c r="EL36" s="500"/>
      <c r="EM36" s="500"/>
      <c r="EN36" s="500"/>
      <c r="EO36" s="500"/>
      <c r="EP36" s="500"/>
      <c r="EQ36" s="500"/>
      <c r="ER36" s="500"/>
      <c r="ES36" s="500"/>
      <c r="ET36" s="500"/>
      <c r="EU36" s="500"/>
      <c r="EV36" s="500"/>
      <c r="EW36" s="500"/>
      <c r="EX36" s="500"/>
      <c r="EY36" s="500"/>
      <c r="EZ36" s="500"/>
      <c r="FA36" s="500"/>
      <c r="FB36" s="500"/>
      <c r="FC36" s="500"/>
      <c r="FD36" s="500"/>
      <c r="FE36" s="500"/>
      <c r="FF36" s="500"/>
      <c r="FG36" s="500"/>
      <c r="FH36" s="500"/>
      <c r="FI36" s="500"/>
      <c r="FJ36" s="500"/>
      <c r="FK36" s="500"/>
      <c r="FL36" s="500"/>
      <c r="FM36" s="500"/>
      <c r="FN36" s="500"/>
      <c r="FO36" s="500"/>
      <c r="FP36" s="500"/>
      <c r="FQ36" s="500"/>
      <c r="FR36" s="500"/>
      <c r="FS36" s="500"/>
      <c r="FT36" s="500"/>
      <c r="FU36" s="500"/>
      <c r="FV36" s="500"/>
      <c r="FW36" s="500"/>
      <c r="FX36" s="500"/>
      <c r="FY36" s="500"/>
      <c r="FZ36" s="500"/>
      <c r="GA36" s="500"/>
      <c r="GB36" s="500"/>
      <c r="GC36" s="500"/>
      <c r="GD36" s="500"/>
      <c r="GE36" s="500"/>
      <c r="GF36" s="500"/>
      <c r="GG36" s="500"/>
      <c r="GH36" s="500"/>
      <c r="GI36" s="500"/>
      <c r="GJ36" s="500"/>
      <c r="GK36" s="500"/>
      <c r="GL36" s="500"/>
      <c r="GM36" s="500"/>
      <c r="GN36" s="500"/>
      <c r="GO36" s="500"/>
      <c r="GP36" s="500"/>
      <c r="GQ36" s="500"/>
      <c r="GR36" s="500"/>
      <c r="GS36" s="500"/>
      <c r="GT36" s="500"/>
      <c r="GU36" s="500"/>
      <c r="GV36" s="500"/>
      <c r="GW36" s="500"/>
      <c r="GX36" s="500"/>
      <c r="GY36" s="500"/>
      <c r="GZ36" s="500"/>
      <c r="HA36" s="500"/>
      <c r="HB36" s="500"/>
      <c r="HC36" s="500"/>
      <c r="HD36" s="500"/>
      <c r="HE36" s="500"/>
      <c r="HF36" s="500"/>
      <c r="HG36" s="500"/>
      <c r="HH36" s="500"/>
      <c r="HI36" s="500"/>
      <c r="HJ36" s="500"/>
      <c r="HK36" s="500"/>
      <c r="HL36" s="500"/>
      <c r="HM36" s="500"/>
      <c r="HN36" s="500"/>
      <c r="HO36" s="500"/>
      <c r="HP36" s="500"/>
      <c r="HQ36" s="500"/>
      <c r="HR36" s="500"/>
      <c r="HS36" s="500"/>
      <c r="HT36" s="500"/>
      <c r="HU36" s="500"/>
      <c r="HV36" s="500"/>
      <c r="HW36" s="500"/>
      <c r="HX36" s="500"/>
      <c r="HY36" s="500"/>
      <c r="HZ36" s="500"/>
      <c r="IA36" s="500"/>
      <c r="IB36" s="500"/>
      <c r="IC36" s="500"/>
      <c r="ID36" s="500"/>
      <c r="IE36" s="500"/>
      <c r="IF36" s="500"/>
      <c r="IG36" s="500"/>
      <c r="IH36" s="500"/>
      <c r="II36" s="500"/>
      <c r="IJ36" s="500"/>
      <c r="IK36" s="500"/>
      <c r="IL36" s="500"/>
      <c r="IM36" s="500"/>
      <c r="IN36" s="500"/>
      <c r="IO36" s="500"/>
      <c r="IP36" s="500"/>
      <c r="IQ36" s="500"/>
      <c r="IR36" s="500"/>
      <c r="IS36" s="500"/>
      <c r="IT36" s="500"/>
      <c r="IU36" s="500"/>
      <c r="IV36" s="500"/>
    </row>
    <row r="37" spans="1:256" ht="25.2" customHeight="1" x14ac:dyDescent="0.25">
      <c r="A37" s="51" t="s">
        <v>262</v>
      </c>
      <c r="B37" s="66">
        <v>121470</v>
      </c>
      <c r="C37" s="498"/>
      <c r="D37" s="499"/>
      <c r="E37" s="499"/>
      <c r="F37" s="500"/>
      <c r="G37" s="500"/>
      <c r="H37" s="500"/>
      <c r="I37" s="500"/>
      <c r="J37" s="500"/>
      <c r="K37" s="500"/>
      <c r="L37" s="500"/>
      <c r="M37" s="500"/>
      <c r="N37" s="500"/>
      <c r="O37" s="500"/>
      <c r="P37" s="500"/>
      <c r="Q37" s="500"/>
      <c r="R37" s="500"/>
      <c r="S37" s="500"/>
      <c r="T37" s="500"/>
      <c r="U37" s="500"/>
      <c r="V37" s="500"/>
      <c r="W37" s="500"/>
      <c r="X37" s="500"/>
      <c r="Y37" s="500"/>
      <c r="Z37" s="500"/>
      <c r="AA37" s="500"/>
      <c r="AB37" s="500"/>
      <c r="AC37" s="500"/>
      <c r="AD37" s="500"/>
      <c r="AE37" s="500"/>
      <c r="AF37" s="500"/>
      <c r="AG37" s="500"/>
      <c r="AH37" s="500"/>
      <c r="AI37" s="500"/>
      <c r="AJ37" s="500"/>
      <c r="AK37" s="500"/>
      <c r="AL37" s="500"/>
      <c r="AM37" s="500"/>
      <c r="AN37" s="500"/>
      <c r="AO37" s="500"/>
      <c r="AP37" s="500"/>
      <c r="AQ37" s="500"/>
      <c r="AR37" s="500"/>
      <c r="AS37" s="500"/>
      <c r="AT37" s="500"/>
      <c r="AU37" s="500"/>
      <c r="AV37" s="500"/>
      <c r="AW37" s="500"/>
      <c r="AX37" s="500"/>
      <c r="AY37" s="500"/>
      <c r="AZ37" s="500"/>
      <c r="BA37" s="500"/>
      <c r="BB37" s="500"/>
      <c r="BC37" s="500"/>
      <c r="BD37" s="500"/>
      <c r="BE37" s="500"/>
      <c r="BF37" s="500"/>
      <c r="BG37" s="500"/>
      <c r="BH37" s="500"/>
      <c r="BI37" s="500"/>
      <c r="BJ37" s="500"/>
      <c r="BK37" s="500"/>
      <c r="BL37" s="500"/>
      <c r="BM37" s="500"/>
      <c r="BN37" s="500"/>
      <c r="BO37" s="500"/>
      <c r="BP37" s="500"/>
      <c r="BQ37" s="500"/>
      <c r="BR37" s="500"/>
      <c r="BS37" s="500"/>
      <c r="BT37" s="500"/>
      <c r="BU37" s="500"/>
      <c r="BV37" s="500"/>
      <c r="BW37" s="500"/>
      <c r="BX37" s="500"/>
      <c r="BY37" s="500"/>
      <c r="BZ37" s="500"/>
      <c r="CA37" s="500"/>
      <c r="CB37" s="500"/>
      <c r="CC37" s="500"/>
      <c r="CD37" s="500"/>
      <c r="CE37" s="500"/>
      <c r="CF37" s="500"/>
      <c r="CG37" s="500"/>
      <c r="CH37" s="500"/>
      <c r="CI37" s="500"/>
      <c r="CJ37" s="500"/>
      <c r="CK37" s="500"/>
      <c r="CL37" s="500"/>
      <c r="CM37" s="500"/>
      <c r="CN37" s="500"/>
      <c r="CO37" s="500"/>
      <c r="CP37" s="500"/>
      <c r="CQ37" s="500"/>
      <c r="CR37" s="500"/>
      <c r="CS37" s="500"/>
      <c r="CT37" s="500"/>
      <c r="CU37" s="500"/>
      <c r="CV37" s="500"/>
      <c r="CW37" s="500"/>
      <c r="CX37" s="500"/>
      <c r="CY37" s="500"/>
      <c r="CZ37" s="500"/>
      <c r="DA37" s="500"/>
      <c r="DB37" s="500"/>
      <c r="DC37" s="500"/>
      <c r="DD37" s="500"/>
      <c r="DE37" s="500"/>
      <c r="DF37" s="500"/>
      <c r="DG37" s="500"/>
      <c r="DH37" s="500"/>
      <c r="DI37" s="500"/>
      <c r="DJ37" s="500"/>
      <c r="DK37" s="500"/>
      <c r="DL37" s="500"/>
      <c r="DM37" s="500"/>
      <c r="DN37" s="500"/>
      <c r="DO37" s="500"/>
      <c r="DP37" s="500"/>
      <c r="DQ37" s="500"/>
      <c r="DR37" s="500"/>
      <c r="DS37" s="500"/>
      <c r="DT37" s="500"/>
      <c r="DU37" s="500"/>
      <c r="DV37" s="500"/>
      <c r="DW37" s="500"/>
      <c r="DX37" s="500"/>
      <c r="DY37" s="500"/>
      <c r="DZ37" s="500"/>
      <c r="EA37" s="500"/>
      <c r="EB37" s="500"/>
      <c r="EC37" s="500"/>
      <c r="ED37" s="500"/>
      <c r="EE37" s="500"/>
      <c r="EF37" s="500"/>
      <c r="EG37" s="500"/>
      <c r="EH37" s="500"/>
      <c r="EI37" s="500"/>
      <c r="EJ37" s="500"/>
      <c r="EK37" s="500"/>
      <c r="EL37" s="500"/>
      <c r="EM37" s="500"/>
      <c r="EN37" s="500"/>
      <c r="EO37" s="500"/>
      <c r="EP37" s="500"/>
      <c r="EQ37" s="500"/>
      <c r="ER37" s="500"/>
      <c r="ES37" s="500"/>
      <c r="ET37" s="500"/>
      <c r="EU37" s="500"/>
      <c r="EV37" s="500"/>
      <c r="EW37" s="500"/>
      <c r="EX37" s="500"/>
      <c r="EY37" s="500"/>
      <c r="EZ37" s="500"/>
      <c r="FA37" s="500"/>
      <c r="FB37" s="500"/>
      <c r="FC37" s="500"/>
      <c r="FD37" s="500"/>
      <c r="FE37" s="500"/>
      <c r="FF37" s="500"/>
      <c r="FG37" s="500"/>
      <c r="FH37" s="500"/>
      <c r="FI37" s="500"/>
      <c r="FJ37" s="500"/>
      <c r="FK37" s="500"/>
      <c r="FL37" s="500"/>
      <c r="FM37" s="500"/>
      <c r="FN37" s="500"/>
      <c r="FO37" s="500"/>
      <c r="FP37" s="500"/>
      <c r="FQ37" s="500"/>
      <c r="FR37" s="500"/>
      <c r="FS37" s="500"/>
      <c r="FT37" s="500"/>
      <c r="FU37" s="500"/>
      <c r="FV37" s="500"/>
      <c r="FW37" s="500"/>
      <c r="FX37" s="500"/>
      <c r="FY37" s="500"/>
      <c r="FZ37" s="500"/>
      <c r="GA37" s="500"/>
      <c r="GB37" s="500"/>
      <c r="GC37" s="500"/>
      <c r="GD37" s="500"/>
      <c r="GE37" s="500"/>
      <c r="GF37" s="500"/>
      <c r="GG37" s="500"/>
      <c r="GH37" s="500"/>
      <c r="GI37" s="500"/>
      <c r="GJ37" s="500"/>
      <c r="GK37" s="500"/>
      <c r="GL37" s="500"/>
      <c r="GM37" s="500"/>
      <c r="GN37" s="500"/>
      <c r="GO37" s="500"/>
      <c r="GP37" s="500"/>
      <c r="GQ37" s="500"/>
      <c r="GR37" s="500"/>
      <c r="GS37" s="500"/>
      <c r="GT37" s="500"/>
      <c r="GU37" s="500"/>
      <c r="GV37" s="500"/>
      <c r="GW37" s="500"/>
      <c r="GX37" s="500"/>
      <c r="GY37" s="500"/>
      <c r="GZ37" s="500"/>
      <c r="HA37" s="500"/>
      <c r="HB37" s="500"/>
      <c r="HC37" s="500"/>
      <c r="HD37" s="500"/>
      <c r="HE37" s="500"/>
      <c r="HF37" s="500"/>
      <c r="HG37" s="500"/>
      <c r="HH37" s="500"/>
      <c r="HI37" s="500"/>
      <c r="HJ37" s="500"/>
      <c r="HK37" s="500"/>
      <c r="HL37" s="500"/>
      <c r="HM37" s="500"/>
      <c r="HN37" s="500"/>
      <c r="HO37" s="500"/>
      <c r="HP37" s="500"/>
      <c r="HQ37" s="500"/>
      <c r="HR37" s="500"/>
      <c r="HS37" s="500"/>
      <c r="HT37" s="500"/>
      <c r="HU37" s="500"/>
      <c r="HV37" s="500"/>
      <c r="HW37" s="500"/>
      <c r="HX37" s="500"/>
      <c r="HY37" s="500"/>
      <c r="HZ37" s="500"/>
      <c r="IA37" s="500"/>
      <c r="IB37" s="500"/>
      <c r="IC37" s="500"/>
      <c r="ID37" s="500"/>
      <c r="IE37" s="500"/>
      <c r="IF37" s="500"/>
      <c r="IG37" s="500"/>
      <c r="IH37" s="500"/>
      <c r="II37" s="500"/>
      <c r="IJ37" s="500"/>
      <c r="IK37" s="500"/>
      <c r="IL37" s="500"/>
      <c r="IM37" s="500"/>
      <c r="IN37" s="500"/>
      <c r="IO37" s="500"/>
      <c r="IP37" s="500"/>
      <c r="IQ37" s="500"/>
      <c r="IR37" s="500"/>
      <c r="IS37" s="500"/>
      <c r="IT37" s="500"/>
      <c r="IU37" s="500"/>
      <c r="IV37" s="500"/>
    </row>
    <row r="38" spans="1:256" ht="25.2" customHeight="1" x14ac:dyDescent="0.25">
      <c r="A38" s="51" t="s">
        <v>217</v>
      </c>
      <c r="B38" s="66">
        <v>202476.7</v>
      </c>
      <c r="C38" s="498"/>
      <c r="D38" s="499"/>
      <c r="E38" s="499"/>
      <c r="F38" s="500"/>
      <c r="G38" s="500"/>
      <c r="H38" s="500"/>
      <c r="I38" s="500"/>
      <c r="J38" s="500"/>
      <c r="K38" s="500"/>
      <c r="L38" s="500"/>
      <c r="M38" s="500"/>
      <c r="N38" s="500"/>
      <c r="O38" s="500"/>
      <c r="P38" s="500"/>
      <c r="Q38" s="500"/>
      <c r="R38" s="500"/>
      <c r="S38" s="500"/>
      <c r="T38" s="500"/>
      <c r="U38" s="500"/>
      <c r="V38" s="500"/>
      <c r="W38" s="500"/>
      <c r="X38" s="500"/>
      <c r="Y38" s="500"/>
      <c r="Z38" s="500"/>
      <c r="AA38" s="500"/>
      <c r="AB38" s="500"/>
      <c r="AC38" s="500"/>
      <c r="AD38" s="500"/>
      <c r="AE38" s="500"/>
      <c r="AF38" s="500"/>
      <c r="AG38" s="500"/>
      <c r="AH38" s="500"/>
      <c r="AI38" s="500"/>
      <c r="AJ38" s="500"/>
      <c r="AK38" s="500"/>
      <c r="AL38" s="500"/>
      <c r="AM38" s="500"/>
      <c r="AN38" s="500"/>
      <c r="AO38" s="500"/>
      <c r="AP38" s="500"/>
      <c r="AQ38" s="500"/>
      <c r="AR38" s="500"/>
      <c r="AS38" s="500"/>
      <c r="AT38" s="500"/>
      <c r="AU38" s="500"/>
      <c r="AV38" s="500"/>
      <c r="AW38" s="500"/>
      <c r="AX38" s="500"/>
      <c r="AY38" s="500"/>
      <c r="AZ38" s="500"/>
      <c r="BA38" s="500"/>
      <c r="BB38" s="500"/>
      <c r="BC38" s="500"/>
      <c r="BD38" s="500"/>
      <c r="BE38" s="500"/>
      <c r="BF38" s="500"/>
      <c r="BG38" s="500"/>
      <c r="BH38" s="500"/>
      <c r="BI38" s="500"/>
      <c r="BJ38" s="500"/>
      <c r="BK38" s="500"/>
      <c r="BL38" s="500"/>
      <c r="BM38" s="500"/>
      <c r="BN38" s="500"/>
      <c r="BO38" s="500"/>
      <c r="BP38" s="500"/>
      <c r="BQ38" s="500"/>
      <c r="BR38" s="500"/>
      <c r="BS38" s="500"/>
      <c r="BT38" s="500"/>
      <c r="BU38" s="500"/>
      <c r="BV38" s="500"/>
      <c r="BW38" s="500"/>
      <c r="BX38" s="500"/>
      <c r="BY38" s="500"/>
      <c r="BZ38" s="500"/>
      <c r="CA38" s="500"/>
      <c r="CB38" s="500"/>
      <c r="CC38" s="500"/>
      <c r="CD38" s="500"/>
      <c r="CE38" s="500"/>
      <c r="CF38" s="500"/>
      <c r="CG38" s="500"/>
      <c r="CH38" s="500"/>
      <c r="CI38" s="500"/>
      <c r="CJ38" s="500"/>
      <c r="CK38" s="500"/>
      <c r="CL38" s="500"/>
      <c r="CM38" s="500"/>
      <c r="CN38" s="500"/>
      <c r="CO38" s="500"/>
      <c r="CP38" s="500"/>
      <c r="CQ38" s="500"/>
      <c r="CR38" s="500"/>
      <c r="CS38" s="500"/>
      <c r="CT38" s="500"/>
      <c r="CU38" s="500"/>
      <c r="CV38" s="500"/>
      <c r="CW38" s="500"/>
      <c r="CX38" s="500"/>
      <c r="CY38" s="500"/>
      <c r="CZ38" s="500"/>
      <c r="DA38" s="500"/>
      <c r="DB38" s="500"/>
      <c r="DC38" s="500"/>
      <c r="DD38" s="500"/>
      <c r="DE38" s="500"/>
      <c r="DF38" s="500"/>
      <c r="DG38" s="500"/>
      <c r="DH38" s="500"/>
      <c r="DI38" s="500"/>
      <c r="DJ38" s="500"/>
      <c r="DK38" s="500"/>
      <c r="DL38" s="500"/>
      <c r="DM38" s="500"/>
      <c r="DN38" s="500"/>
      <c r="DO38" s="500"/>
      <c r="DP38" s="500"/>
      <c r="DQ38" s="500"/>
      <c r="DR38" s="500"/>
      <c r="DS38" s="500"/>
      <c r="DT38" s="500"/>
      <c r="DU38" s="500"/>
      <c r="DV38" s="500"/>
      <c r="DW38" s="500"/>
      <c r="DX38" s="500"/>
      <c r="DY38" s="500"/>
      <c r="DZ38" s="500"/>
      <c r="EA38" s="500"/>
      <c r="EB38" s="500"/>
      <c r="EC38" s="500"/>
      <c r="ED38" s="500"/>
      <c r="EE38" s="500"/>
      <c r="EF38" s="500"/>
      <c r="EG38" s="500"/>
      <c r="EH38" s="500"/>
      <c r="EI38" s="500"/>
      <c r="EJ38" s="500"/>
      <c r="EK38" s="500"/>
      <c r="EL38" s="500"/>
      <c r="EM38" s="500"/>
      <c r="EN38" s="500"/>
      <c r="EO38" s="500"/>
      <c r="EP38" s="500"/>
      <c r="EQ38" s="500"/>
      <c r="ER38" s="500"/>
      <c r="ES38" s="500"/>
      <c r="ET38" s="500"/>
      <c r="EU38" s="500"/>
      <c r="EV38" s="500"/>
      <c r="EW38" s="500"/>
      <c r="EX38" s="500"/>
      <c r="EY38" s="500"/>
      <c r="EZ38" s="500"/>
      <c r="FA38" s="500"/>
      <c r="FB38" s="500"/>
      <c r="FC38" s="500"/>
      <c r="FD38" s="500"/>
      <c r="FE38" s="500"/>
      <c r="FF38" s="500"/>
      <c r="FG38" s="500"/>
      <c r="FH38" s="500"/>
      <c r="FI38" s="500"/>
      <c r="FJ38" s="500"/>
      <c r="FK38" s="500"/>
      <c r="FL38" s="500"/>
      <c r="FM38" s="500"/>
      <c r="FN38" s="500"/>
      <c r="FO38" s="500"/>
      <c r="FP38" s="500"/>
      <c r="FQ38" s="500"/>
      <c r="FR38" s="500"/>
      <c r="FS38" s="500"/>
      <c r="FT38" s="500"/>
      <c r="FU38" s="500"/>
      <c r="FV38" s="500"/>
      <c r="FW38" s="500"/>
      <c r="FX38" s="500"/>
      <c r="FY38" s="500"/>
      <c r="FZ38" s="500"/>
      <c r="GA38" s="500"/>
      <c r="GB38" s="500"/>
      <c r="GC38" s="500"/>
      <c r="GD38" s="500"/>
      <c r="GE38" s="500"/>
      <c r="GF38" s="500"/>
      <c r="GG38" s="500"/>
      <c r="GH38" s="500"/>
      <c r="GI38" s="500"/>
      <c r="GJ38" s="500"/>
      <c r="GK38" s="500"/>
      <c r="GL38" s="500"/>
      <c r="GM38" s="500"/>
      <c r="GN38" s="500"/>
      <c r="GO38" s="500"/>
      <c r="GP38" s="500"/>
      <c r="GQ38" s="500"/>
      <c r="GR38" s="500"/>
      <c r="GS38" s="500"/>
      <c r="GT38" s="500"/>
      <c r="GU38" s="500"/>
      <c r="GV38" s="500"/>
      <c r="GW38" s="500"/>
      <c r="GX38" s="500"/>
      <c r="GY38" s="500"/>
      <c r="GZ38" s="500"/>
      <c r="HA38" s="500"/>
      <c r="HB38" s="500"/>
      <c r="HC38" s="500"/>
      <c r="HD38" s="500"/>
      <c r="HE38" s="500"/>
      <c r="HF38" s="500"/>
      <c r="HG38" s="500"/>
      <c r="HH38" s="500"/>
      <c r="HI38" s="500"/>
      <c r="HJ38" s="500"/>
      <c r="HK38" s="500"/>
      <c r="HL38" s="500"/>
      <c r="HM38" s="500"/>
      <c r="HN38" s="500"/>
      <c r="HO38" s="500"/>
      <c r="HP38" s="500"/>
      <c r="HQ38" s="500"/>
      <c r="HR38" s="500"/>
      <c r="HS38" s="500"/>
      <c r="HT38" s="500"/>
      <c r="HU38" s="500"/>
      <c r="HV38" s="500"/>
      <c r="HW38" s="500"/>
      <c r="HX38" s="500"/>
      <c r="HY38" s="500"/>
      <c r="HZ38" s="500"/>
      <c r="IA38" s="500"/>
      <c r="IB38" s="500"/>
      <c r="IC38" s="500"/>
      <c r="ID38" s="500"/>
      <c r="IE38" s="500"/>
      <c r="IF38" s="500"/>
      <c r="IG38" s="500"/>
      <c r="IH38" s="500"/>
      <c r="II38" s="500"/>
      <c r="IJ38" s="500"/>
      <c r="IK38" s="500"/>
      <c r="IL38" s="500"/>
      <c r="IM38" s="500"/>
      <c r="IN38" s="500"/>
      <c r="IO38" s="500"/>
      <c r="IP38" s="500"/>
      <c r="IQ38" s="500"/>
      <c r="IR38" s="500"/>
      <c r="IS38" s="500"/>
      <c r="IT38" s="500"/>
      <c r="IU38" s="500"/>
      <c r="IV38" s="500"/>
    </row>
    <row r="39" spans="1:256" ht="25.2" customHeight="1" x14ac:dyDescent="0.25">
      <c r="A39" s="717" t="s">
        <v>218</v>
      </c>
      <c r="B39" s="717">
        <v>20000</v>
      </c>
      <c r="C39" s="498"/>
      <c r="D39" s="499"/>
      <c r="E39" s="499"/>
      <c r="F39" s="500"/>
      <c r="G39" s="500"/>
      <c r="H39" s="500"/>
      <c r="I39" s="500"/>
      <c r="J39" s="500"/>
      <c r="K39" s="500"/>
      <c r="L39" s="500"/>
      <c r="M39" s="500"/>
      <c r="N39" s="500"/>
      <c r="O39" s="500"/>
      <c r="P39" s="500"/>
      <c r="Q39" s="500"/>
      <c r="R39" s="500"/>
      <c r="S39" s="500"/>
      <c r="T39" s="500"/>
      <c r="U39" s="500"/>
      <c r="V39" s="500"/>
      <c r="W39" s="500"/>
      <c r="X39" s="500"/>
      <c r="Y39" s="500"/>
      <c r="Z39" s="500"/>
      <c r="AA39" s="500"/>
      <c r="AB39" s="500"/>
      <c r="AC39" s="500"/>
      <c r="AD39" s="500"/>
      <c r="AE39" s="500"/>
      <c r="AF39" s="500"/>
      <c r="AG39" s="500"/>
      <c r="AH39" s="500"/>
      <c r="AI39" s="500"/>
      <c r="AJ39" s="500"/>
      <c r="AK39" s="500"/>
      <c r="AL39" s="500"/>
      <c r="AM39" s="500"/>
      <c r="AN39" s="500"/>
      <c r="AO39" s="500"/>
      <c r="AP39" s="500"/>
      <c r="AQ39" s="500"/>
      <c r="AR39" s="500"/>
      <c r="AS39" s="500"/>
      <c r="AT39" s="500"/>
      <c r="AU39" s="500"/>
      <c r="AV39" s="500"/>
      <c r="AW39" s="500"/>
      <c r="AX39" s="500"/>
      <c r="AY39" s="500"/>
      <c r="AZ39" s="500"/>
      <c r="BA39" s="500"/>
      <c r="BB39" s="500"/>
      <c r="BC39" s="500"/>
      <c r="BD39" s="500"/>
      <c r="BE39" s="500"/>
      <c r="BF39" s="500"/>
      <c r="BG39" s="500"/>
      <c r="BH39" s="500"/>
      <c r="BI39" s="500"/>
      <c r="BJ39" s="500"/>
      <c r="BK39" s="500"/>
      <c r="BL39" s="500"/>
      <c r="BM39" s="500"/>
      <c r="BN39" s="500"/>
      <c r="BO39" s="500"/>
      <c r="BP39" s="500"/>
      <c r="BQ39" s="500"/>
      <c r="BR39" s="500"/>
      <c r="BS39" s="500"/>
      <c r="BT39" s="500"/>
      <c r="BU39" s="500"/>
      <c r="BV39" s="500"/>
      <c r="BW39" s="500"/>
      <c r="BX39" s="500"/>
      <c r="BY39" s="500"/>
      <c r="BZ39" s="500"/>
      <c r="CA39" s="500"/>
      <c r="CB39" s="500"/>
      <c r="CC39" s="500"/>
      <c r="CD39" s="500"/>
      <c r="CE39" s="500"/>
      <c r="CF39" s="500"/>
      <c r="CG39" s="500"/>
      <c r="CH39" s="500"/>
      <c r="CI39" s="500"/>
      <c r="CJ39" s="500"/>
      <c r="CK39" s="500"/>
      <c r="CL39" s="500"/>
      <c r="CM39" s="500"/>
      <c r="CN39" s="500"/>
      <c r="CO39" s="500"/>
      <c r="CP39" s="500"/>
      <c r="CQ39" s="500"/>
      <c r="CR39" s="500"/>
      <c r="CS39" s="500"/>
      <c r="CT39" s="500"/>
      <c r="CU39" s="500"/>
      <c r="CV39" s="500"/>
      <c r="CW39" s="500"/>
      <c r="CX39" s="500"/>
      <c r="CY39" s="500"/>
      <c r="CZ39" s="500"/>
      <c r="DA39" s="500"/>
      <c r="DB39" s="500"/>
      <c r="DC39" s="500"/>
      <c r="DD39" s="500"/>
      <c r="DE39" s="500"/>
      <c r="DF39" s="500"/>
      <c r="DG39" s="500"/>
      <c r="DH39" s="500"/>
      <c r="DI39" s="500"/>
      <c r="DJ39" s="500"/>
      <c r="DK39" s="500"/>
      <c r="DL39" s="500"/>
      <c r="DM39" s="500"/>
      <c r="DN39" s="500"/>
      <c r="DO39" s="500"/>
      <c r="DP39" s="500"/>
      <c r="DQ39" s="500"/>
      <c r="DR39" s="500"/>
      <c r="DS39" s="500"/>
      <c r="DT39" s="500"/>
      <c r="DU39" s="500"/>
      <c r="DV39" s="500"/>
      <c r="DW39" s="500"/>
      <c r="DX39" s="500"/>
      <c r="DY39" s="500"/>
      <c r="DZ39" s="500"/>
      <c r="EA39" s="500"/>
      <c r="EB39" s="500"/>
      <c r="EC39" s="500"/>
      <c r="ED39" s="500"/>
      <c r="EE39" s="500"/>
      <c r="EF39" s="500"/>
      <c r="EG39" s="500"/>
      <c r="EH39" s="500"/>
      <c r="EI39" s="500"/>
      <c r="EJ39" s="500"/>
      <c r="EK39" s="500"/>
      <c r="EL39" s="500"/>
      <c r="EM39" s="500"/>
      <c r="EN39" s="500"/>
      <c r="EO39" s="500"/>
      <c r="EP39" s="500"/>
      <c r="EQ39" s="500"/>
      <c r="ER39" s="500"/>
      <c r="ES39" s="500"/>
      <c r="ET39" s="500"/>
      <c r="EU39" s="500"/>
      <c r="EV39" s="500"/>
      <c r="EW39" s="500"/>
      <c r="EX39" s="500"/>
      <c r="EY39" s="500"/>
      <c r="EZ39" s="500"/>
      <c r="FA39" s="500"/>
      <c r="FB39" s="500"/>
      <c r="FC39" s="500"/>
      <c r="FD39" s="500"/>
      <c r="FE39" s="500"/>
      <c r="FF39" s="500"/>
      <c r="FG39" s="500"/>
      <c r="FH39" s="500"/>
      <c r="FI39" s="500"/>
      <c r="FJ39" s="500"/>
      <c r="FK39" s="500"/>
      <c r="FL39" s="500"/>
      <c r="FM39" s="500"/>
      <c r="FN39" s="500"/>
      <c r="FO39" s="500"/>
      <c r="FP39" s="500"/>
      <c r="FQ39" s="500"/>
      <c r="FR39" s="500"/>
      <c r="FS39" s="500"/>
      <c r="FT39" s="500"/>
      <c r="FU39" s="500"/>
      <c r="FV39" s="500"/>
      <c r="FW39" s="500"/>
      <c r="FX39" s="500"/>
      <c r="FY39" s="500"/>
      <c r="FZ39" s="500"/>
      <c r="GA39" s="500"/>
      <c r="GB39" s="500"/>
      <c r="GC39" s="500"/>
      <c r="GD39" s="500"/>
      <c r="GE39" s="500"/>
      <c r="GF39" s="500"/>
      <c r="GG39" s="500"/>
      <c r="GH39" s="500"/>
      <c r="GI39" s="500"/>
      <c r="GJ39" s="500"/>
      <c r="GK39" s="500"/>
      <c r="GL39" s="500"/>
      <c r="GM39" s="500"/>
      <c r="GN39" s="500"/>
      <c r="GO39" s="500"/>
      <c r="GP39" s="500"/>
      <c r="GQ39" s="500"/>
      <c r="GR39" s="500"/>
      <c r="GS39" s="500"/>
      <c r="GT39" s="500"/>
      <c r="GU39" s="500"/>
      <c r="GV39" s="500"/>
      <c r="GW39" s="500"/>
      <c r="GX39" s="500"/>
      <c r="GY39" s="500"/>
      <c r="GZ39" s="500"/>
      <c r="HA39" s="500"/>
      <c r="HB39" s="500"/>
      <c r="HC39" s="500"/>
      <c r="HD39" s="500"/>
      <c r="HE39" s="500"/>
      <c r="HF39" s="500"/>
      <c r="HG39" s="500"/>
      <c r="HH39" s="500"/>
      <c r="HI39" s="500"/>
      <c r="HJ39" s="500"/>
      <c r="HK39" s="500"/>
      <c r="HL39" s="500"/>
      <c r="HM39" s="500"/>
      <c r="HN39" s="500"/>
      <c r="HO39" s="500"/>
      <c r="HP39" s="500"/>
      <c r="HQ39" s="500"/>
      <c r="HR39" s="500"/>
      <c r="HS39" s="500"/>
      <c r="HT39" s="500"/>
      <c r="HU39" s="500"/>
      <c r="HV39" s="500"/>
      <c r="HW39" s="500"/>
      <c r="HX39" s="500"/>
      <c r="HY39" s="500"/>
      <c r="HZ39" s="500"/>
      <c r="IA39" s="500"/>
      <c r="IB39" s="500"/>
      <c r="IC39" s="500"/>
      <c r="ID39" s="500"/>
      <c r="IE39" s="500"/>
      <c r="IF39" s="500"/>
      <c r="IG39" s="500"/>
      <c r="IH39" s="500"/>
      <c r="II39" s="500"/>
      <c r="IJ39" s="500"/>
      <c r="IK39" s="500"/>
      <c r="IL39" s="500"/>
      <c r="IM39" s="500"/>
      <c r="IN39" s="500"/>
      <c r="IO39" s="500"/>
      <c r="IP39" s="500"/>
      <c r="IQ39" s="500"/>
      <c r="IR39" s="500"/>
      <c r="IS39" s="500"/>
      <c r="IT39" s="500"/>
      <c r="IU39" s="500"/>
      <c r="IV39" s="500"/>
    </row>
    <row r="40" spans="1:256" ht="25.2" customHeight="1" x14ac:dyDescent="0.25">
      <c r="A40" s="51" t="s">
        <v>220</v>
      </c>
      <c r="B40" s="66">
        <v>39094.480000000003</v>
      </c>
      <c r="C40" s="498"/>
      <c r="D40" s="499"/>
      <c r="E40" s="499"/>
      <c r="F40" s="500"/>
      <c r="G40" s="500"/>
      <c r="H40" s="500"/>
      <c r="I40" s="500"/>
      <c r="J40" s="500"/>
      <c r="K40" s="500"/>
      <c r="L40" s="500"/>
      <c r="M40" s="500"/>
      <c r="N40" s="500"/>
      <c r="O40" s="500"/>
      <c r="P40" s="500"/>
      <c r="Q40" s="500"/>
      <c r="R40" s="500"/>
      <c r="S40" s="500"/>
      <c r="T40" s="500"/>
      <c r="U40" s="500"/>
      <c r="V40" s="500"/>
      <c r="W40" s="500"/>
      <c r="X40" s="500"/>
      <c r="Y40" s="500"/>
      <c r="Z40" s="500"/>
      <c r="AA40" s="500"/>
      <c r="AB40" s="500"/>
      <c r="AC40" s="500"/>
      <c r="AD40" s="500"/>
      <c r="AE40" s="500"/>
      <c r="AF40" s="500"/>
      <c r="AG40" s="500"/>
      <c r="AH40" s="500"/>
      <c r="AI40" s="500"/>
      <c r="AJ40" s="500"/>
      <c r="AK40" s="500"/>
      <c r="AL40" s="500"/>
      <c r="AM40" s="500"/>
      <c r="AN40" s="500"/>
      <c r="AO40" s="500"/>
      <c r="AP40" s="500"/>
      <c r="AQ40" s="500"/>
      <c r="AR40" s="500"/>
      <c r="AS40" s="500"/>
      <c r="AT40" s="500"/>
      <c r="AU40" s="500"/>
      <c r="AV40" s="500"/>
      <c r="AW40" s="500"/>
      <c r="AX40" s="500"/>
      <c r="AY40" s="500"/>
      <c r="AZ40" s="500"/>
      <c r="BA40" s="500"/>
      <c r="BB40" s="500"/>
      <c r="BC40" s="500"/>
      <c r="BD40" s="500"/>
      <c r="BE40" s="500"/>
      <c r="BF40" s="500"/>
      <c r="BG40" s="500"/>
      <c r="BH40" s="500"/>
      <c r="BI40" s="500"/>
      <c r="BJ40" s="500"/>
      <c r="BK40" s="500"/>
      <c r="BL40" s="500"/>
      <c r="BM40" s="500"/>
      <c r="BN40" s="500"/>
      <c r="BO40" s="500"/>
      <c r="BP40" s="500"/>
      <c r="BQ40" s="500"/>
      <c r="BR40" s="500"/>
      <c r="BS40" s="500"/>
      <c r="BT40" s="500"/>
      <c r="BU40" s="500"/>
      <c r="BV40" s="500"/>
      <c r="BW40" s="500"/>
      <c r="BX40" s="500"/>
      <c r="BY40" s="500"/>
      <c r="BZ40" s="500"/>
      <c r="CA40" s="500"/>
      <c r="CB40" s="500"/>
      <c r="CC40" s="500"/>
      <c r="CD40" s="500"/>
      <c r="CE40" s="500"/>
      <c r="CF40" s="500"/>
      <c r="CG40" s="500"/>
      <c r="CH40" s="500"/>
      <c r="CI40" s="500"/>
      <c r="CJ40" s="500"/>
      <c r="CK40" s="500"/>
      <c r="CL40" s="500"/>
      <c r="CM40" s="500"/>
      <c r="CN40" s="500"/>
      <c r="CO40" s="500"/>
      <c r="CP40" s="500"/>
      <c r="CQ40" s="500"/>
      <c r="CR40" s="500"/>
      <c r="CS40" s="500"/>
      <c r="CT40" s="500"/>
      <c r="CU40" s="500"/>
      <c r="CV40" s="500"/>
      <c r="CW40" s="500"/>
      <c r="CX40" s="500"/>
      <c r="CY40" s="500"/>
      <c r="CZ40" s="500"/>
      <c r="DA40" s="500"/>
      <c r="DB40" s="500"/>
      <c r="DC40" s="500"/>
      <c r="DD40" s="500"/>
      <c r="DE40" s="500"/>
      <c r="DF40" s="500"/>
      <c r="DG40" s="500"/>
      <c r="DH40" s="500"/>
      <c r="DI40" s="500"/>
      <c r="DJ40" s="500"/>
      <c r="DK40" s="500"/>
      <c r="DL40" s="500"/>
      <c r="DM40" s="500"/>
      <c r="DN40" s="500"/>
      <c r="DO40" s="500"/>
      <c r="DP40" s="500"/>
      <c r="DQ40" s="500"/>
      <c r="DR40" s="500"/>
      <c r="DS40" s="500"/>
      <c r="DT40" s="500"/>
      <c r="DU40" s="500"/>
      <c r="DV40" s="500"/>
      <c r="DW40" s="500"/>
      <c r="DX40" s="500"/>
      <c r="DY40" s="500"/>
      <c r="DZ40" s="500"/>
      <c r="EA40" s="500"/>
      <c r="EB40" s="500"/>
      <c r="EC40" s="500"/>
      <c r="ED40" s="500"/>
      <c r="EE40" s="500"/>
      <c r="EF40" s="500"/>
      <c r="EG40" s="500"/>
      <c r="EH40" s="500"/>
      <c r="EI40" s="500"/>
      <c r="EJ40" s="500"/>
      <c r="EK40" s="500"/>
      <c r="EL40" s="500"/>
      <c r="EM40" s="500"/>
      <c r="EN40" s="500"/>
      <c r="EO40" s="500"/>
      <c r="EP40" s="500"/>
      <c r="EQ40" s="500"/>
      <c r="ER40" s="500"/>
      <c r="ES40" s="500"/>
      <c r="ET40" s="500"/>
      <c r="EU40" s="500"/>
      <c r="EV40" s="500"/>
      <c r="EW40" s="500"/>
      <c r="EX40" s="500"/>
      <c r="EY40" s="500"/>
      <c r="EZ40" s="500"/>
      <c r="FA40" s="500"/>
      <c r="FB40" s="500"/>
      <c r="FC40" s="500"/>
      <c r="FD40" s="500"/>
      <c r="FE40" s="500"/>
      <c r="FF40" s="500"/>
      <c r="FG40" s="500"/>
      <c r="FH40" s="500"/>
      <c r="FI40" s="500"/>
      <c r="FJ40" s="500"/>
      <c r="FK40" s="500"/>
      <c r="FL40" s="500"/>
      <c r="FM40" s="500"/>
      <c r="FN40" s="500"/>
      <c r="FO40" s="500"/>
      <c r="FP40" s="500"/>
      <c r="FQ40" s="500"/>
      <c r="FR40" s="500"/>
      <c r="FS40" s="500"/>
      <c r="FT40" s="500"/>
      <c r="FU40" s="500"/>
      <c r="FV40" s="500"/>
      <c r="FW40" s="500"/>
      <c r="FX40" s="500"/>
      <c r="FY40" s="500"/>
      <c r="FZ40" s="500"/>
      <c r="GA40" s="500"/>
      <c r="GB40" s="500"/>
      <c r="GC40" s="500"/>
      <c r="GD40" s="500"/>
      <c r="GE40" s="500"/>
      <c r="GF40" s="500"/>
      <c r="GG40" s="500"/>
      <c r="GH40" s="500"/>
      <c r="GI40" s="500"/>
      <c r="GJ40" s="500"/>
      <c r="GK40" s="500"/>
      <c r="GL40" s="500"/>
      <c r="GM40" s="500"/>
      <c r="GN40" s="500"/>
      <c r="GO40" s="500"/>
      <c r="GP40" s="500"/>
      <c r="GQ40" s="500"/>
      <c r="GR40" s="500"/>
      <c r="GS40" s="500"/>
      <c r="GT40" s="500"/>
      <c r="GU40" s="500"/>
      <c r="GV40" s="500"/>
      <c r="GW40" s="500"/>
      <c r="GX40" s="500"/>
      <c r="GY40" s="500"/>
      <c r="GZ40" s="500"/>
      <c r="HA40" s="500"/>
      <c r="HB40" s="500"/>
      <c r="HC40" s="500"/>
      <c r="HD40" s="500"/>
      <c r="HE40" s="500"/>
      <c r="HF40" s="500"/>
      <c r="HG40" s="500"/>
      <c r="HH40" s="500"/>
      <c r="HI40" s="500"/>
      <c r="HJ40" s="500"/>
      <c r="HK40" s="500"/>
      <c r="HL40" s="500"/>
      <c r="HM40" s="500"/>
      <c r="HN40" s="500"/>
      <c r="HO40" s="500"/>
      <c r="HP40" s="500"/>
      <c r="HQ40" s="500"/>
      <c r="HR40" s="500"/>
      <c r="HS40" s="500"/>
      <c r="HT40" s="500"/>
      <c r="HU40" s="500"/>
      <c r="HV40" s="500"/>
      <c r="HW40" s="500"/>
      <c r="HX40" s="500"/>
      <c r="HY40" s="500"/>
      <c r="HZ40" s="500"/>
      <c r="IA40" s="500"/>
      <c r="IB40" s="500"/>
      <c r="IC40" s="500"/>
      <c r="ID40" s="500"/>
      <c r="IE40" s="500"/>
      <c r="IF40" s="500"/>
      <c r="IG40" s="500"/>
      <c r="IH40" s="500"/>
      <c r="II40" s="500"/>
      <c r="IJ40" s="500"/>
      <c r="IK40" s="500"/>
      <c r="IL40" s="500"/>
      <c r="IM40" s="500"/>
      <c r="IN40" s="500"/>
      <c r="IO40" s="500"/>
      <c r="IP40" s="500"/>
      <c r="IQ40" s="500"/>
      <c r="IR40" s="500"/>
      <c r="IS40" s="500"/>
      <c r="IT40" s="500"/>
      <c r="IU40" s="500"/>
      <c r="IV40" s="500"/>
    </row>
    <row r="41" spans="1:256" ht="25.2" customHeight="1" x14ac:dyDescent="0.25">
      <c r="A41" s="66" t="s">
        <v>219</v>
      </c>
      <c r="B41" s="66">
        <v>8360</v>
      </c>
      <c r="C41" s="498"/>
      <c r="D41" s="499"/>
      <c r="E41" s="499"/>
      <c r="F41" s="500"/>
      <c r="G41" s="500"/>
      <c r="H41" s="500"/>
      <c r="I41" s="500"/>
      <c r="J41" s="500"/>
      <c r="K41" s="500"/>
      <c r="L41" s="500"/>
      <c r="M41" s="500"/>
      <c r="N41" s="500"/>
      <c r="O41" s="500"/>
      <c r="P41" s="500"/>
      <c r="Q41" s="500"/>
      <c r="R41" s="500"/>
      <c r="S41" s="500"/>
      <c r="T41" s="500"/>
      <c r="U41" s="500"/>
      <c r="V41" s="500"/>
      <c r="W41" s="500"/>
      <c r="X41" s="500"/>
      <c r="Y41" s="500"/>
      <c r="Z41" s="500"/>
      <c r="AA41" s="500"/>
      <c r="AB41" s="500"/>
      <c r="AC41" s="500"/>
      <c r="AD41" s="500"/>
      <c r="AE41" s="500"/>
      <c r="AF41" s="500"/>
      <c r="AG41" s="500"/>
      <c r="AH41" s="500"/>
      <c r="AI41" s="500"/>
      <c r="AJ41" s="500"/>
      <c r="AK41" s="500"/>
      <c r="AL41" s="500"/>
      <c r="AM41" s="500"/>
      <c r="AN41" s="500"/>
      <c r="AO41" s="500"/>
      <c r="AP41" s="500"/>
      <c r="AQ41" s="500"/>
      <c r="AR41" s="500"/>
      <c r="AS41" s="500"/>
      <c r="AT41" s="500"/>
      <c r="AU41" s="500"/>
      <c r="AV41" s="500"/>
      <c r="AW41" s="500"/>
      <c r="AX41" s="500"/>
      <c r="AY41" s="500"/>
      <c r="AZ41" s="500"/>
      <c r="BA41" s="500"/>
      <c r="BB41" s="500"/>
      <c r="BC41" s="500"/>
      <c r="BD41" s="500"/>
      <c r="BE41" s="500"/>
      <c r="BF41" s="500"/>
      <c r="BG41" s="500"/>
      <c r="BH41" s="500"/>
      <c r="BI41" s="500"/>
      <c r="BJ41" s="500"/>
      <c r="BK41" s="500"/>
      <c r="BL41" s="500"/>
      <c r="BM41" s="500"/>
      <c r="BN41" s="500"/>
      <c r="BO41" s="500"/>
      <c r="BP41" s="500"/>
      <c r="BQ41" s="500"/>
      <c r="BR41" s="500"/>
      <c r="BS41" s="500"/>
      <c r="BT41" s="500"/>
      <c r="BU41" s="500"/>
      <c r="BV41" s="500"/>
      <c r="BW41" s="500"/>
      <c r="BX41" s="500"/>
      <c r="BY41" s="500"/>
      <c r="BZ41" s="500"/>
      <c r="CA41" s="500"/>
      <c r="CB41" s="500"/>
      <c r="CC41" s="500"/>
      <c r="CD41" s="500"/>
      <c r="CE41" s="500"/>
      <c r="CF41" s="500"/>
      <c r="CG41" s="500"/>
      <c r="CH41" s="500"/>
      <c r="CI41" s="500"/>
      <c r="CJ41" s="500"/>
      <c r="CK41" s="500"/>
      <c r="CL41" s="500"/>
      <c r="CM41" s="500"/>
      <c r="CN41" s="500"/>
      <c r="CO41" s="500"/>
      <c r="CP41" s="500"/>
      <c r="CQ41" s="500"/>
      <c r="CR41" s="500"/>
      <c r="CS41" s="500"/>
      <c r="CT41" s="500"/>
      <c r="CU41" s="500"/>
      <c r="CV41" s="500"/>
      <c r="CW41" s="500"/>
      <c r="CX41" s="500"/>
      <c r="CY41" s="500"/>
      <c r="CZ41" s="500"/>
      <c r="DA41" s="500"/>
      <c r="DB41" s="500"/>
      <c r="DC41" s="500"/>
      <c r="DD41" s="500"/>
      <c r="DE41" s="500"/>
      <c r="DF41" s="500"/>
      <c r="DG41" s="500"/>
      <c r="DH41" s="500"/>
      <c r="DI41" s="500"/>
      <c r="DJ41" s="500"/>
      <c r="DK41" s="500"/>
      <c r="DL41" s="500"/>
      <c r="DM41" s="500"/>
      <c r="DN41" s="500"/>
      <c r="DO41" s="500"/>
      <c r="DP41" s="500"/>
      <c r="DQ41" s="500"/>
      <c r="DR41" s="500"/>
      <c r="DS41" s="500"/>
      <c r="DT41" s="500"/>
      <c r="DU41" s="500"/>
      <c r="DV41" s="500"/>
      <c r="DW41" s="500"/>
      <c r="DX41" s="500"/>
      <c r="DY41" s="500"/>
      <c r="DZ41" s="500"/>
      <c r="EA41" s="500"/>
      <c r="EB41" s="500"/>
      <c r="EC41" s="500"/>
      <c r="ED41" s="500"/>
      <c r="EE41" s="500"/>
      <c r="EF41" s="500"/>
      <c r="EG41" s="500"/>
      <c r="EH41" s="500"/>
      <c r="EI41" s="500"/>
      <c r="EJ41" s="500"/>
      <c r="EK41" s="500"/>
      <c r="EL41" s="500"/>
      <c r="EM41" s="500"/>
      <c r="EN41" s="500"/>
      <c r="EO41" s="500"/>
      <c r="EP41" s="500"/>
      <c r="EQ41" s="500"/>
      <c r="ER41" s="500"/>
      <c r="ES41" s="500"/>
      <c r="ET41" s="500"/>
      <c r="EU41" s="500"/>
      <c r="EV41" s="500"/>
      <c r="EW41" s="500"/>
      <c r="EX41" s="500"/>
      <c r="EY41" s="500"/>
      <c r="EZ41" s="500"/>
      <c r="FA41" s="500"/>
      <c r="FB41" s="500"/>
      <c r="FC41" s="500"/>
      <c r="FD41" s="500"/>
      <c r="FE41" s="500"/>
      <c r="FF41" s="500"/>
      <c r="FG41" s="500"/>
      <c r="FH41" s="500"/>
      <c r="FI41" s="500"/>
      <c r="FJ41" s="500"/>
      <c r="FK41" s="500"/>
      <c r="FL41" s="500"/>
      <c r="FM41" s="500"/>
      <c r="FN41" s="500"/>
      <c r="FO41" s="500"/>
      <c r="FP41" s="500"/>
      <c r="FQ41" s="500"/>
      <c r="FR41" s="500"/>
      <c r="FS41" s="500"/>
      <c r="FT41" s="500"/>
      <c r="FU41" s="500"/>
      <c r="FV41" s="500"/>
      <c r="FW41" s="500"/>
      <c r="FX41" s="500"/>
      <c r="FY41" s="500"/>
      <c r="FZ41" s="500"/>
      <c r="GA41" s="500"/>
      <c r="GB41" s="500"/>
      <c r="GC41" s="500"/>
      <c r="GD41" s="500"/>
      <c r="GE41" s="500"/>
      <c r="GF41" s="500"/>
      <c r="GG41" s="500"/>
      <c r="GH41" s="500"/>
      <c r="GI41" s="500"/>
      <c r="GJ41" s="500"/>
      <c r="GK41" s="500"/>
      <c r="GL41" s="500"/>
      <c r="GM41" s="500"/>
      <c r="GN41" s="500"/>
      <c r="GO41" s="500"/>
      <c r="GP41" s="500"/>
      <c r="GQ41" s="500"/>
      <c r="GR41" s="500"/>
      <c r="GS41" s="500"/>
      <c r="GT41" s="500"/>
      <c r="GU41" s="500"/>
      <c r="GV41" s="500"/>
      <c r="GW41" s="500"/>
      <c r="GX41" s="500"/>
      <c r="GY41" s="500"/>
      <c r="GZ41" s="500"/>
      <c r="HA41" s="500"/>
      <c r="HB41" s="500"/>
      <c r="HC41" s="500"/>
      <c r="HD41" s="500"/>
      <c r="HE41" s="500"/>
      <c r="HF41" s="500"/>
      <c r="HG41" s="500"/>
      <c r="HH41" s="500"/>
      <c r="HI41" s="500"/>
      <c r="HJ41" s="500"/>
      <c r="HK41" s="500"/>
      <c r="HL41" s="500"/>
      <c r="HM41" s="500"/>
      <c r="HN41" s="500"/>
      <c r="HO41" s="500"/>
      <c r="HP41" s="500"/>
      <c r="HQ41" s="500"/>
      <c r="HR41" s="500"/>
      <c r="HS41" s="500"/>
      <c r="HT41" s="500"/>
      <c r="HU41" s="500"/>
      <c r="HV41" s="500"/>
      <c r="HW41" s="500"/>
      <c r="HX41" s="500"/>
      <c r="HY41" s="500"/>
      <c r="HZ41" s="500"/>
      <c r="IA41" s="500"/>
      <c r="IB41" s="500"/>
      <c r="IC41" s="500"/>
      <c r="ID41" s="500"/>
      <c r="IE41" s="500"/>
      <c r="IF41" s="500"/>
      <c r="IG41" s="500"/>
      <c r="IH41" s="500"/>
      <c r="II41" s="500"/>
      <c r="IJ41" s="500"/>
      <c r="IK41" s="500"/>
      <c r="IL41" s="500"/>
      <c r="IM41" s="500"/>
      <c r="IN41" s="500"/>
      <c r="IO41" s="500"/>
      <c r="IP41" s="500"/>
      <c r="IQ41" s="500"/>
      <c r="IR41" s="500"/>
      <c r="IS41" s="500"/>
      <c r="IT41" s="500"/>
      <c r="IU41" s="500"/>
      <c r="IV41" s="500"/>
    </row>
    <row r="42" spans="1:256" ht="25.2" customHeight="1" x14ac:dyDescent="0.25">
      <c r="A42" s="51" t="s">
        <v>221</v>
      </c>
      <c r="B42" s="66">
        <v>5000</v>
      </c>
      <c r="C42" s="498"/>
      <c r="D42" s="499"/>
      <c r="E42" s="499"/>
      <c r="F42" s="500"/>
      <c r="G42" s="500"/>
      <c r="H42" s="500"/>
      <c r="I42" s="500"/>
      <c r="J42" s="500"/>
      <c r="K42" s="500"/>
      <c r="L42" s="500"/>
      <c r="M42" s="500"/>
      <c r="N42" s="500"/>
      <c r="O42" s="500"/>
      <c r="P42" s="500"/>
      <c r="Q42" s="500"/>
      <c r="R42" s="500"/>
      <c r="S42" s="500"/>
      <c r="T42" s="500"/>
      <c r="U42" s="500"/>
      <c r="V42" s="500"/>
      <c r="W42" s="500"/>
      <c r="X42" s="500"/>
      <c r="Y42" s="500"/>
      <c r="Z42" s="500"/>
      <c r="AA42" s="500"/>
      <c r="AB42" s="500"/>
      <c r="AC42" s="500"/>
      <c r="AD42" s="500"/>
      <c r="AE42" s="500"/>
      <c r="AF42" s="500"/>
      <c r="AG42" s="500"/>
      <c r="AH42" s="500"/>
      <c r="AI42" s="500"/>
      <c r="AJ42" s="500"/>
      <c r="AK42" s="500"/>
      <c r="AL42" s="500"/>
      <c r="AM42" s="500"/>
      <c r="AN42" s="500"/>
      <c r="AO42" s="500"/>
      <c r="AP42" s="500"/>
      <c r="AQ42" s="500"/>
      <c r="AR42" s="500"/>
      <c r="AS42" s="500"/>
      <c r="AT42" s="500"/>
      <c r="AU42" s="500"/>
      <c r="AV42" s="500"/>
      <c r="AW42" s="500"/>
      <c r="AX42" s="500"/>
      <c r="AY42" s="500"/>
      <c r="AZ42" s="500"/>
      <c r="BA42" s="500"/>
      <c r="BB42" s="500"/>
      <c r="BC42" s="500"/>
      <c r="BD42" s="500"/>
      <c r="BE42" s="500"/>
      <c r="BF42" s="500"/>
      <c r="BG42" s="500"/>
      <c r="BH42" s="500"/>
      <c r="BI42" s="500"/>
      <c r="BJ42" s="500"/>
      <c r="BK42" s="500"/>
      <c r="BL42" s="500"/>
      <c r="BM42" s="500"/>
      <c r="BN42" s="500"/>
      <c r="BO42" s="500"/>
      <c r="BP42" s="500"/>
      <c r="BQ42" s="500"/>
      <c r="BR42" s="500"/>
      <c r="BS42" s="500"/>
      <c r="BT42" s="500"/>
      <c r="BU42" s="500"/>
      <c r="BV42" s="500"/>
      <c r="BW42" s="500"/>
      <c r="BX42" s="500"/>
      <c r="BY42" s="500"/>
      <c r="BZ42" s="500"/>
      <c r="CA42" s="500"/>
      <c r="CB42" s="500"/>
      <c r="CC42" s="500"/>
      <c r="CD42" s="500"/>
      <c r="CE42" s="500"/>
      <c r="CF42" s="500"/>
      <c r="CG42" s="500"/>
      <c r="CH42" s="500"/>
      <c r="CI42" s="500"/>
      <c r="CJ42" s="500"/>
      <c r="CK42" s="500"/>
      <c r="CL42" s="500"/>
      <c r="CM42" s="500"/>
      <c r="CN42" s="500"/>
      <c r="CO42" s="500"/>
      <c r="CP42" s="500"/>
      <c r="CQ42" s="500"/>
      <c r="CR42" s="500"/>
      <c r="CS42" s="500"/>
      <c r="CT42" s="500"/>
      <c r="CU42" s="500"/>
      <c r="CV42" s="500"/>
      <c r="CW42" s="500"/>
      <c r="CX42" s="500"/>
      <c r="CY42" s="500"/>
      <c r="CZ42" s="500"/>
      <c r="DA42" s="500"/>
      <c r="DB42" s="500"/>
      <c r="DC42" s="500"/>
      <c r="DD42" s="500"/>
      <c r="DE42" s="500"/>
      <c r="DF42" s="500"/>
      <c r="DG42" s="500"/>
      <c r="DH42" s="500"/>
      <c r="DI42" s="500"/>
      <c r="DJ42" s="500"/>
      <c r="DK42" s="500"/>
      <c r="DL42" s="500"/>
      <c r="DM42" s="500"/>
      <c r="DN42" s="500"/>
      <c r="DO42" s="500"/>
      <c r="DP42" s="500"/>
      <c r="DQ42" s="500"/>
      <c r="DR42" s="500"/>
      <c r="DS42" s="500"/>
      <c r="DT42" s="500"/>
      <c r="DU42" s="500"/>
      <c r="DV42" s="500"/>
      <c r="DW42" s="500"/>
      <c r="DX42" s="500"/>
      <c r="DY42" s="500"/>
      <c r="DZ42" s="500"/>
      <c r="EA42" s="500"/>
      <c r="EB42" s="500"/>
      <c r="EC42" s="500"/>
      <c r="ED42" s="500"/>
      <c r="EE42" s="500"/>
      <c r="EF42" s="500"/>
      <c r="EG42" s="500"/>
      <c r="EH42" s="500"/>
      <c r="EI42" s="500"/>
      <c r="EJ42" s="500"/>
      <c r="EK42" s="500"/>
      <c r="EL42" s="500"/>
      <c r="EM42" s="500"/>
      <c r="EN42" s="500"/>
      <c r="EO42" s="500"/>
      <c r="EP42" s="500"/>
      <c r="EQ42" s="500"/>
      <c r="ER42" s="500"/>
      <c r="ES42" s="500"/>
      <c r="ET42" s="500"/>
      <c r="EU42" s="500"/>
      <c r="EV42" s="500"/>
      <c r="EW42" s="500"/>
      <c r="EX42" s="500"/>
      <c r="EY42" s="500"/>
      <c r="EZ42" s="500"/>
      <c r="FA42" s="500"/>
      <c r="FB42" s="500"/>
      <c r="FC42" s="500"/>
      <c r="FD42" s="500"/>
      <c r="FE42" s="500"/>
      <c r="FF42" s="500"/>
      <c r="FG42" s="500"/>
      <c r="FH42" s="500"/>
      <c r="FI42" s="500"/>
      <c r="FJ42" s="500"/>
      <c r="FK42" s="500"/>
      <c r="FL42" s="500"/>
      <c r="FM42" s="500"/>
      <c r="FN42" s="500"/>
      <c r="FO42" s="500"/>
      <c r="FP42" s="500"/>
      <c r="FQ42" s="500"/>
      <c r="FR42" s="500"/>
      <c r="FS42" s="500"/>
      <c r="FT42" s="500"/>
      <c r="FU42" s="500"/>
      <c r="FV42" s="500"/>
      <c r="FW42" s="500"/>
      <c r="FX42" s="500"/>
      <c r="FY42" s="500"/>
      <c r="FZ42" s="500"/>
      <c r="GA42" s="500"/>
      <c r="GB42" s="500"/>
      <c r="GC42" s="500"/>
      <c r="GD42" s="500"/>
      <c r="GE42" s="500"/>
      <c r="GF42" s="500"/>
      <c r="GG42" s="500"/>
      <c r="GH42" s="500"/>
      <c r="GI42" s="500"/>
      <c r="GJ42" s="500"/>
      <c r="GK42" s="500"/>
      <c r="GL42" s="500"/>
      <c r="GM42" s="500"/>
      <c r="GN42" s="500"/>
      <c r="GO42" s="500"/>
      <c r="GP42" s="500"/>
      <c r="GQ42" s="500"/>
      <c r="GR42" s="500"/>
      <c r="GS42" s="500"/>
      <c r="GT42" s="500"/>
      <c r="GU42" s="500"/>
      <c r="GV42" s="500"/>
      <c r="GW42" s="500"/>
      <c r="GX42" s="500"/>
      <c r="GY42" s="500"/>
      <c r="GZ42" s="500"/>
      <c r="HA42" s="500"/>
      <c r="HB42" s="500"/>
      <c r="HC42" s="500"/>
      <c r="HD42" s="500"/>
      <c r="HE42" s="500"/>
      <c r="HF42" s="500"/>
      <c r="HG42" s="500"/>
      <c r="HH42" s="500"/>
      <c r="HI42" s="500"/>
      <c r="HJ42" s="500"/>
      <c r="HK42" s="500"/>
      <c r="HL42" s="500"/>
      <c r="HM42" s="500"/>
      <c r="HN42" s="500"/>
      <c r="HO42" s="500"/>
      <c r="HP42" s="500"/>
      <c r="HQ42" s="500"/>
      <c r="HR42" s="500"/>
      <c r="HS42" s="500"/>
      <c r="HT42" s="500"/>
      <c r="HU42" s="500"/>
      <c r="HV42" s="500"/>
      <c r="HW42" s="500"/>
      <c r="HX42" s="500"/>
      <c r="HY42" s="500"/>
      <c r="HZ42" s="500"/>
      <c r="IA42" s="500"/>
      <c r="IB42" s="500"/>
      <c r="IC42" s="500"/>
      <c r="ID42" s="500"/>
      <c r="IE42" s="500"/>
      <c r="IF42" s="500"/>
      <c r="IG42" s="500"/>
      <c r="IH42" s="500"/>
      <c r="II42" s="500"/>
      <c r="IJ42" s="500"/>
      <c r="IK42" s="500"/>
      <c r="IL42" s="500"/>
      <c r="IM42" s="500"/>
      <c r="IN42" s="500"/>
      <c r="IO42" s="500"/>
      <c r="IP42" s="500"/>
      <c r="IQ42" s="500"/>
      <c r="IR42" s="500"/>
      <c r="IS42" s="500"/>
      <c r="IT42" s="500"/>
      <c r="IU42" s="500"/>
      <c r="IV42" s="500"/>
    </row>
    <row r="43" spans="1:256" ht="25.2" customHeight="1" x14ac:dyDescent="0.25">
      <c r="A43" s="51" t="s">
        <v>222</v>
      </c>
      <c r="B43" s="66">
        <v>527023.94999999995</v>
      </c>
      <c r="C43" s="498"/>
      <c r="D43" s="499"/>
      <c r="E43" s="499"/>
      <c r="F43" s="500"/>
      <c r="G43" s="500"/>
      <c r="H43" s="500"/>
      <c r="I43" s="500"/>
      <c r="J43" s="500"/>
      <c r="K43" s="500"/>
      <c r="L43" s="500"/>
      <c r="M43" s="500"/>
      <c r="N43" s="500"/>
      <c r="O43" s="500"/>
      <c r="P43" s="500"/>
      <c r="Q43" s="500"/>
      <c r="R43" s="500"/>
      <c r="S43" s="500"/>
      <c r="T43" s="500"/>
      <c r="U43" s="500"/>
      <c r="V43" s="500"/>
      <c r="W43" s="500"/>
      <c r="X43" s="500"/>
      <c r="Y43" s="500"/>
      <c r="Z43" s="500"/>
      <c r="AA43" s="500"/>
      <c r="AB43" s="500"/>
      <c r="AC43" s="500"/>
      <c r="AD43" s="500"/>
      <c r="AE43" s="500"/>
      <c r="AF43" s="500"/>
      <c r="AG43" s="500"/>
      <c r="AH43" s="500"/>
      <c r="AI43" s="500"/>
      <c r="AJ43" s="500"/>
      <c r="AK43" s="500"/>
      <c r="AL43" s="500"/>
      <c r="AM43" s="500"/>
      <c r="AN43" s="500"/>
      <c r="AO43" s="500"/>
      <c r="AP43" s="500"/>
      <c r="AQ43" s="500"/>
      <c r="AR43" s="500"/>
      <c r="AS43" s="500"/>
      <c r="AT43" s="500"/>
      <c r="AU43" s="500"/>
      <c r="AV43" s="500"/>
      <c r="AW43" s="500"/>
      <c r="AX43" s="500"/>
      <c r="AY43" s="500"/>
      <c r="AZ43" s="500"/>
      <c r="BA43" s="500"/>
      <c r="BB43" s="500"/>
      <c r="BC43" s="500"/>
      <c r="BD43" s="500"/>
      <c r="BE43" s="500"/>
      <c r="BF43" s="500"/>
      <c r="BG43" s="500"/>
      <c r="BH43" s="500"/>
      <c r="BI43" s="500"/>
      <c r="BJ43" s="500"/>
      <c r="BK43" s="500"/>
      <c r="BL43" s="500"/>
      <c r="BM43" s="500"/>
      <c r="BN43" s="500"/>
      <c r="BO43" s="500"/>
      <c r="BP43" s="500"/>
      <c r="BQ43" s="500"/>
      <c r="BR43" s="500"/>
      <c r="BS43" s="500"/>
      <c r="BT43" s="500"/>
      <c r="BU43" s="500"/>
      <c r="BV43" s="500"/>
      <c r="BW43" s="500"/>
      <c r="BX43" s="500"/>
      <c r="BY43" s="500"/>
      <c r="BZ43" s="500"/>
      <c r="CA43" s="500"/>
      <c r="CB43" s="500"/>
      <c r="CC43" s="500"/>
      <c r="CD43" s="500"/>
      <c r="CE43" s="500"/>
      <c r="CF43" s="500"/>
      <c r="CG43" s="500"/>
      <c r="CH43" s="500"/>
      <c r="CI43" s="500"/>
      <c r="CJ43" s="500"/>
      <c r="CK43" s="500"/>
      <c r="CL43" s="500"/>
      <c r="CM43" s="500"/>
      <c r="CN43" s="500"/>
      <c r="CO43" s="500"/>
      <c r="CP43" s="500"/>
      <c r="CQ43" s="500"/>
      <c r="CR43" s="500"/>
      <c r="CS43" s="500"/>
      <c r="CT43" s="500"/>
      <c r="CU43" s="500"/>
      <c r="CV43" s="500"/>
      <c r="CW43" s="500"/>
      <c r="CX43" s="500"/>
      <c r="CY43" s="500"/>
      <c r="CZ43" s="500"/>
      <c r="DA43" s="500"/>
      <c r="DB43" s="500"/>
      <c r="DC43" s="500"/>
      <c r="DD43" s="500"/>
      <c r="DE43" s="500"/>
      <c r="DF43" s="500"/>
      <c r="DG43" s="500"/>
      <c r="DH43" s="500"/>
      <c r="DI43" s="500"/>
      <c r="DJ43" s="500"/>
      <c r="DK43" s="500"/>
      <c r="DL43" s="500"/>
      <c r="DM43" s="500"/>
      <c r="DN43" s="500"/>
      <c r="DO43" s="500"/>
      <c r="DP43" s="500"/>
      <c r="DQ43" s="500"/>
      <c r="DR43" s="500"/>
      <c r="DS43" s="500"/>
      <c r="DT43" s="500"/>
      <c r="DU43" s="500"/>
      <c r="DV43" s="500"/>
      <c r="DW43" s="500"/>
      <c r="DX43" s="500"/>
      <c r="DY43" s="500"/>
      <c r="DZ43" s="500"/>
      <c r="EA43" s="500"/>
      <c r="EB43" s="500"/>
      <c r="EC43" s="500"/>
      <c r="ED43" s="500"/>
      <c r="EE43" s="500"/>
      <c r="EF43" s="500"/>
      <c r="EG43" s="500"/>
      <c r="EH43" s="500"/>
      <c r="EI43" s="500"/>
      <c r="EJ43" s="500"/>
      <c r="EK43" s="500"/>
      <c r="EL43" s="500"/>
      <c r="EM43" s="500"/>
      <c r="EN43" s="500"/>
      <c r="EO43" s="500"/>
      <c r="EP43" s="500"/>
      <c r="EQ43" s="500"/>
      <c r="ER43" s="500"/>
      <c r="ES43" s="500"/>
      <c r="ET43" s="500"/>
      <c r="EU43" s="500"/>
      <c r="EV43" s="500"/>
      <c r="EW43" s="500"/>
      <c r="EX43" s="500"/>
      <c r="EY43" s="500"/>
      <c r="EZ43" s="500"/>
      <c r="FA43" s="500"/>
      <c r="FB43" s="500"/>
      <c r="FC43" s="500"/>
      <c r="FD43" s="500"/>
      <c r="FE43" s="500"/>
      <c r="FF43" s="500"/>
      <c r="FG43" s="500"/>
      <c r="FH43" s="500"/>
      <c r="FI43" s="500"/>
      <c r="FJ43" s="500"/>
      <c r="FK43" s="500"/>
      <c r="FL43" s="500"/>
      <c r="FM43" s="500"/>
      <c r="FN43" s="500"/>
      <c r="FO43" s="500"/>
      <c r="FP43" s="500"/>
      <c r="FQ43" s="500"/>
      <c r="FR43" s="500"/>
      <c r="FS43" s="500"/>
      <c r="FT43" s="500"/>
      <c r="FU43" s="500"/>
      <c r="FV43" s="500"/>
      <c r="FW43" s="500"/>
      <c r="FX43" s="500"/>
      <c r="FY43" s="500"/>
      <c r="FZ43" s="500"/>
      <c r="GA43" s="500"/>
      <c r="GB43" s="500"/>
      <c r="GC43" s="500"/>
      <c r="GD43" s="500"/>
      <c r="GE43" s="500"/>
      <c r="GF43" s="500"/>
      <c r="GG43" s="500"/>
      <c r="GH43" s="500"/>
      <c r="GI43" s="500"/>
      <c r="GJ43" s="500"/>
      <c r="GK43" s="500"/>
      <c r="GL43" s="500"/>
      <c r="GM43" s="500"/>
      <c r="GN43" s="500"/>
      <c r="GO43" s="500"/>
      <c r="GP43" s="500"/>
      <c r="GQ43" s="500"/>
      <c r="GR43" s="500"/>
      <c r="GS43" s="500"/>
      <c r="GT43" s="500"/>
      <c r="GU43" s="500"/>
      <c r="GV43" s="500"/>
      <c r="GW43" s="500"/>
      <c r="GX43" s="500"/>
      <c r="GY43" s="500"/>
      <c r="GZ43" s="500"/>
      <c r="HA43" s="500"/>
      <c r="HB43" s="500"/>
      <c r="HC43" s="500"/>
      <c r="HD43" s="500"/>
      <c r="HE43" s="500"/>
      <c r="HF43" s="500"/>
      <c r="HG43" s="500"/>
      <c r="HH43" s="500"/>
      <c r="HI43" s="500"/>
      <c r="HJ43" s="500"/>
      <c r="HK43" s="500"/>
      <c r="HL43" s="500"/>
      <c r="HM43" s="500"/>
      <c r="HN43" s="500"/>
      <c r="HO43" s="500"/>
      <c r="HP43" s="500"/>
      <c r="HQ43" s="500"/>
      <c r="HR43" s="500"/>
      <c r="HS43" s="500"/>
      <c r="HT43" s="500"/>
      <c r="HU43" s="500"/>
      <c r="HV43" s="500"/>
      <c r="HW43" s="500"/>
      <c r="HX43" s="500"/>
      <c r="HY43" s="500"/>
      <c r="HZ43" s="500"/>
      <c r="IA43" s="500"/>
      <c r="IB43" s="500"/>
      <c r="IC43" s="500"/>
      <c r="ID43" s="500"/>
      <c r="IE43" s="500"/>
      <c r="IF43" s="500"/>
      <c r="IG43" s="500"/>
      <c r="IH43" s="500"/>
      <c r="II43" s="500"/>
      <c r="IJ43" s="500"/>
      <c r="IK43" s="500"/>
      <c r="IL43" s="500"/>
      <c r="IM43" s="500"/>
      <c r="IN43" s="500"/>
      <c r="IO43" s="500"/>
      <c r="IP43" s="500"/>
      <c r="IQ43" s="500"/>
      <c r="IR43" s="500"/>
      <c r="IS43" s="500"/>
      <c r="IT43" s="500"/>
      <c r="IU43" s="500"/>
      <c r="IV43" s="500"/>
    </row>
    <row r="44" spans="1:256" ht="25.2" customHeight="1" x14ac:dyDescent="0.25">
      <c r="A44" s="51" t="s">
        <v>223</v>
      </c>
      <c r="B44" s="66">
        <v>24463.06</v>
      </c>
      <c r="C44" s="498"/>
      <c r="D44" s="499"/>
      <c r="E44" s="499"/>
      <c r="F44" s="500"/>
      <c r="G44" s="500"/>
      <c r="H44" s="500"/>
      <c r="I44" s="500"/>
      <c r="J44" s="500"/>
      <c r="K44" s="500"/>
      <c r="L44" s="500"/>
      <c r="M44" s="500"/>
      <c r="N44" s="500"/>
      <c r="O44" s="500"/>
      <c r="P44" s="500"/>
      <c r="Q44" s="500"/>
      <c r="R44" s="500"/>
      <c r="S44" s="500"/>
      <c r="T44" s="500"/>
      <c r="U44" s="500"/>
      <c r="V44" s="500"/>
      <c r="W44" s="500"/>
      <c r="X44" s="500"/>
      <c r="Y44" s="500"/>
      <c r="Z44" s="500"/>
      <c r="AA44" s="500"/>
      <c r="AB44" s="500"/>
      <c r="AC44" s="500"/>
      <c r="AD44" s="500"/>
      <c r="AE44" s="500"/>
      <c r="AF44" s="500"/>
      <c r="AG44" s="500"/>
      <c r="AH44" s="500"/>
      <c r="AI44" s="500"/>
      <c r="AJ44" s="500"/>
      <c r="AK44" s="500"/>
      <c r="AL44" s="500"/>
      <c r="AM44" s="500"/>
      <c r="AN44" s="500"/>
      <c r="AO44" s="500"/>
      <c r="AP44" s="500"/>
      <c r="AQ44" s="500"/>
      <c r="AR44" s="500"/>
      <c r="AS44" s="500"/>
      <c r="AT44" s="500"/>
      <c r="AU44" s="500"/>
      <c r="AV44" s="500"/>
      <c r="AW44" s="500"/>
      <c r="AX44" s="500"/>
      <c r="AY44" s="500"/>
      <c r="AZ44" s="500"/>
      <c r="BA44" s="500"/>
      <c r="BB44" s="500"/>
      <c r="BC44" s="500"/>
      <c r="BD44" s="500"/>
      <c r="BE44" s="500"/>
      <c r="BF44" s="500"/>
      <c r="BG44" s="500"/>
      <c r="BH44" s="500"/>
      <c r="BI44" s="500"/>
      <c r="BJ44" s="500"/>
      <c r="BK44" s="500"/>
      <c r="BL44" s="500"/>
      <c r="BM44" s="500"/>
      <c r="BN44" s="500"/>
      <c r="BO44" s="500"/>
      <c r="BP44" s="500"/>
      <c r="BQ44" s="500"/>
      <c r="BR44" s="500"/>
      <c r="BS44" s="500"/>
      <c r="BT44" s="500"/>
      <c r="BU44" s="500"/>
      <c r="BV44" s="500"/>
      <c r="BW44" s="500"/>
      <c r="BX44" s="500"/>
      <c r="BY44" s="500"/>
      <c r="BZ44" s="500"/>
      <c r="CA44" s="500"/>
      <c r="CB44" s="500"/>
      <c r="CC44" s="500"/>
      <c r="CD44" s="500"/>
      <c r="CE44" s="500"/>
      <c r="CF44" s="500"/>
      <c r="CG44" s="500"/>
      <c r="CH44" s="500"/>
      <c r="CI44" s="500"/>
      <c r="CJ44" s="500"/>
      <c r="CK44" s="500"/>
      <c r="CL44" s="500"/>
      <c r="CM44" s="500"/>
      <c r="CN44" s="500"/>
      <c r="CO44" s="500"/>
      <c r="CP44" s="500"/>
      <c r="CQ44" s="500"/>
      <c r="CR44" s="500"/>
      <c r="CS44" s="500"/>
      <c r="CT44" s="500"/>
      <c r="CU44" s="500"/>
      <c r="CV44" s="500"/>
      <c r="CW44" s="500"/>
      <c r="CX44" s="500"/>
      <c r="CY44" s="500"/>
      <c r="CZ44" s="500"/>
      <c r="DA44" s="500"/>
      <c r="DB44" s="500"/>
      <c r="DC44" s="500"/>
      <c r="DD44" s="500"/>
      <c r="DE44" s="500"/>
      <c r="DF44" s="500"/>
      <c r="DG44" s="500"/>
      <c r="DH44" s="500"/>
      <c r="DI44" s="500"/>
      <c r="DJ44" s="500"/>
      <c r="DK44" s="500"/>
      <c r="DL44" s="500"/>
      <c r="DM44" s="500"/>
      <c r="DN44" s="500"/>
      <c r="DO44" s="500"/>
      <c r="DP44" s="500"/>
      <c r="DQ44" s="500"/>
      <c r="DR44" s="500"/>
      <c r="DS44" s="500"/>
      <c r="DT44" s="500"/>
      <c r="DU44" s="500"/>
      <c r="DV44" s="500"/>
      <c r="DW44" s="500"/>
      <c r="DX44" s="500"/>
      <c r="DY44" s="500"/>
      <c r="DZ44" s="500"/>
      <c r="EA44" s="500"/>
      <c r="EB44" s="500"/>
      <c r="EC44" s="500"/>
      <c r="ED44" s="500"/>
      <c r="EE44" s="500"/>
      <c r="EF44" s="500"/>
      <c r="EG44" s="500"/>
      <c r="EH44" s="500"/>
      <c r="EI44" s="500"/>
      <c r="EJ44" s="500"/>
      <c r="EK44" s="500"/>
      <c r="EL44" s="500"/>
      <c r="EM44" s="500"/>
      <c r="EN44" s="500"/>
      <c r="EO44" s="500"/>
      <c r="EP44" s="500"/>
      <c r="EQ44" s="500"/>
      <c r="ER44" s="500"/>
      <c r="ES44" s="500"/>
      <c r="ET44" s="500"/>
      <c r="EU44" s="500"/>
      <c r="EV44" s="500"/>
      <c r="EW44" s="500"/>
      <c r="EX44" s="500"/>
      <c r="EY44" s="500"/>
      <c r="EZ44" s="500"/>
      <c r="FA44" s="500"/>
      <c r="FB44" s="500"/>
      <c r="FC44" s="500"/>
      <c r="FD44" s="500"/>
      <c r="FE44" s="500"/>
      <c r="FF44" s="500"/>
      <c r="FG44" s="500"/>
      <c r="FH44" s="500"/>
      <c r="FI44" s="500"/>
      <c r="FJ44" s="500"/>
      <c r="FK44" s="500"/>
      <c r="FL44" s="500"/>
      <c r="FM44" s="500"/>
      <c r="FN44" s="500"/>
      <c r="FO44" s="500"/>
      <c r="FP44" s="500"/>
      <c r="FQ44" s="500"/>
      <c r="FR44" s="500"/>
      <c r="FS44" s="500"/>
      <c r="FT44" s="500"/>
      <c r="FU44" s="500"/>
      <c r="FV44" s="500"/>
      <c r="FW44" s="500"/>
      <c r="FX44" s="500"/>
      <c r="FY44" s="500"/>
      <c r="FZ44" s="500"/>
      <c r="GA44" s="500"/>
      <c r="GB44" s="500"/>
      <c r="GC44" s="500"/>
      <c r="GD44" s="500"/>
      <c r="GE44" s="500"/>
      <c r="GF44" s="500"/>
      <c r="GG44" s="500"/>
      <c r="GH44" s="500"/>
      <c r="GI44" s="500"/>
      <c r="GJ44" s="500"/>
      <c r="GK44" s="500"/>
      <c r="GL44" s="500"/>
      <c r="GM44" s="500"/>
      <c r="GN44" s="500"/>
      <c r="GO44" s="500"/>
      <c r="GP44" s="500"/>
      <c r="GQ44" s="500"/>
      <c r="GR44" s="500"/>
      <c r="GS44" s="500"/>
      <c r="GT44" s="500"/>
      <c r="GU44" s="500"/>
      <c r="GV44" s="500"/>
      <c r="GW44" s="500"/>
      <c r="GX44" s="500"/>
      <c r="GY44" s="500"/>
      <c r="GZ44" s="500"/>
      <c r="HA44" s="500"/>
      <c r="HB44" s="500"/>
      <c r="HC44" s="500"/>
      <c r="HD44" s="500"/>
      <c r="HE44" s="500"/>
      <c r="HF44" s="500"/>
      <c r="HG44" s="500"/>
      <c r="HH44" s="500"/>
      <c r="HI44" s="500"/>
      <c r="HJ44" s="500"/>
      <c r="HK44" s="500"/>
      <c r="HL44" s="500"/>
      <c r="HM44" s="500"/>
      <c r="HN44" s="500"/>
      <c r="HO44" s="500"/>
      <c r="HP44" s="500"/>
      <c r="HQ44" s="500"/>
      <c r="HR44" s="500"/>
      <c r="HS44" s="500"/>
      <c r="HT44" s="500"/>
      <c r="HU44" s="500"/>
      <c r="HV44" s="500"/>
      <c r="HW44" s="500"/>
      <c r="HX44" s="500"/>
      <c r="HY44" s="500"/>
      <c r="HZ44" s="500"/>
      <c r="IA44" s="500"/>
      <c r="IB44" s="500"/>
      <c r="IC44" s="500"/>
      <c r="ID44" s="500"/>
      <c r="IE44" s="500"/>
      <c r="IF44" s="500"/>
      <c r="IG44" s="500"/>
      <c r="IH44" s="500"/>
      <c r="II44" s="500"/>
      <c r="IJ44" s="500"/>
      <c r="IK44" s="500"/>
      <c r="IL44" s="500"/>
      <c r="IM44" s="500"/>
      <c r="IN44" s="500"/>
      <c r="IO44" s="500"/>
      <c r="IP44" s="500"/>
      <c r="IQ44" s="500"/>
      <c r="IR44" s="500"/>
      <c r="IS44" s="500"/>
      <c r="IT44" s="500"/>
      <c r="IU44" s="500"/>
      <c r="IV44" s="500"/>
    </row>
    <row r="45" spans="1:256" ht="25.2" customHeight="1" x14ac:dyDescent="0.25">
      <c r="A45" s="66" t="s">
        <v>224</v>
      </c>
      <c r="B45" s="66">
        <v>151728.16</v>
      </c>
      <c r="C45" s="496"/>
      <c r="D45" s="497"/>
      <c r="E45" s="497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9"/>
      <c r="IM45" s="39"/>
      <c r="IN45" s="39"/>
      <c r="IO45" s="39"/>
      <c r="IP45" s="39"/>
      <c r="IQ45" s="39"/>
      <c r="IR45" s="39"/>
      <c r="IS45" s="39"/>
      <c r="IT45" s="39"/>
      <c r="IU45" s="39"/>
      <c r="IV45" s="39"/>
    </row>
    <row r="46" spans="1:256" ht="25.2" customHeight="1" x14ac:dyDescent="0.25">
      <c r="A46" s="68" t="s">
        <v>225</v>
      </c>
      <c r="B46" s="54">
        <v>17920.099999999999</v>
      </c>
      <c r="C46" s="496"/>
      <c r="D46" s="497"/>
      <c r="E46" s="497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  <c r="IL46" s="39"/>
      <c r="IM46" s="39"/>
      <c r="IN46" s="39"/>
      <c r="IO46" s="39"/>
      <c r="IP46" s="39"/>
      <c r="IQ46" s="39"/>
      <c r="IR46" s="39"/>
      <c r="IS46" s="39"/>
      <c r="IT46" s="39"/>
      <c r="IU46" s="39"/>
      <c r="IV46" s="39"/>
    </row>
    <row r="47" spans="1:256" ht="25.2" customHeight="1" x14ac:dyDescent="0.25">
      <c r="A47" s="69" t="s">
        <v>226</v>
      </c>
      <c r="B47" s="52">
        <v>8000</v>
      </c>
      <c r="C47" s="496"/>
      <c r="D47" s="497"/>
      <c r="E47" s="497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  <c r="IL47" s="39"/>
      <c r="IM47" s="39"/>
      <c r="IN47" s="39"/>
      <c r="IO47" s="39"/>
      <c r="IP47" s="39"/>
      <c r="IQ47" s="39"/>
      <c r="IR47" s="39"/>
      <c r="IS47" s="39"/>
      <c r="IT47" s="39"/>
      <c r="IU47" s="39"/>
      <c r="IV47" s="39"/>
    </row>
    <row r="48" spans="1:256" ht="25.2" customHeight="1" x14ac:dyDescent="0.25">
      <c r="A48" s="70" t="s">
        <v>227</v>
      </c>
      <c r="B48" s="52">
        <v>42477.26</v>
      </c>
      <c r="C48" s="496"/>
      <c r="D48" s="497"/>
      <c r="E48" s="497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  <c r="IL48" s="39"/>
      <c r="IM48" s="39"/>
      <c r="IN48" s="39"/>
      <c r="IO48" s="39"/>
      <c r="IP48" s="39"/>
      <c r="IQ48" s="39"/>
      <c r="IR48" s="39"/>
      <c r="IS48" s="39"/>
      <c r="IT48" s="39"/>
      <c r="IU48" s="39"/>
      <c r="IV48" s="39"/>
    </row>
    <row r="49" spans="1:256" ht="25.2" customHeight="1" x14ac:dyDescent="0.25">
      <c r="A49" s="71" t="s">
        <v>266</v>
      </c>
      <c r="B49" s="54">
        <v>36638</v>
      </c>
      <c r="C49" s="496"/>
      <c r="D49" s="497"/>
      <c r="E49" s="497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  <c r="II49" s="39"/>
      <c r="IJ49" s="39"/>
      <c r="IK49" s="39"/>
      <c r="IL49" s="39"/>
      <c r="IM49" s="39"/>
      <c r="IN49" s="39"/>
      <c r="IO49" s="39"/>
      <c r="IP49" s="39"/>
      <c r="IQ49" s="39"/>
      <c r="IR49" s="39"/>
      <c r="IS49" s="39"/>
      <c r="IT49" s="39"/>
      <c r="IU49" s="39"/>
      <c r="IV49" s="39"/>
    </row>
    <row r="50" spans="1:256" ht="25.2" customHeight="1" x14ac:dyDescent="0.25">
      <c r="A50" s="51" t="s">
        <v>228</v>
      </c>
      <c r="B50" s="52">
        <v>112053.06</v>
      </c>
      <c r="C50" s="496"/>
      <c r="D50" s="497"/>
      <c r="E50" s="497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  <c r="GM50" s="39"/>
      <c r="GN50" s="39"/>
      <c r="GO50" s="39"/>
      <c r="GP50" s="39"/>
      <c r="GQ50" s="39"/>
      <c r="GR50" s="39"/>
      <c r="GS50" s="39"/>
      <c r="GT50" s="39"/>
      <c r="GU50" s="39"/>
      <c r="GV50" s="39"/>
      <c r="GW50" s="39"/>
      <c r="GX50" s="39"/>
      <c r="GY50" s="39"/>
      <c r="GZ50" s="39"/>
      <c r="HA50" s="39"/>
      <c r="HB50" s="39"/>
      <c r="HC50" s="39"/>
      <c r="HD50" s="39"/>
      <c r="HE50" s="39"/>
      <c r="HF50" s="39"/>
      <c r="HG50" s="39"/>
      <c r="HH50" s="39"/>
      <c r="HI50" s="39"/>
      <c r="HJ50" s="39"/>
      <c r="HK50" s="39"/>
      <c r="HL50" s="39"/>
      <c r="HM50" s="39"/>
      <c r="HN50" s="39"/>
      <c r="HO50" s="39"/>
      <c r="HP50" s="39"/>
      <c r="HQ50" s="39"/>
      <c r="HR50" s="39"/>
      <c r="HS50" s="39"/>
      <c r="HT50" s="39"/>
      <c r="HU50" s="39"/>
      <c r="HV50" s="39"/>
      <c r="HW50" s="39"/>
      <c r="HX50" s="39"/>
      <c r="HY50" s="39"/>
      <c r="HZ50" s="39"/>
      <c r="IA50" s="39"/>
      <c r="IB50" s="39"/>
      <c r="IC50" s="39"/>
      <c r="ID50" s="39"/>
      <c r="IE50" s="39"/>
      <c r="IF50" s="39"/>
      <c r="IG50" s="39"/>
      <c r="IH50" s="39"/>
      <c r="II50" s="39"/>
      <c r="IJ50" s="39"/>
      <c r="IK50" s="39"/>
      <c r="IL50" s="39"/>
      <c r="IM50" s="39"/>
      <c r="IN50" s="39"/>
      <c r="IO50" s="39"/>
      <c r="IP50" s="39"/>
      <c r="IQ50" s="39"/>
      <c r="IR50" s="39"/>
      <c r="IS50" s="39"/>
      <c r="IT50" s="39"/>
      <c r="IU50" s="39"/>
      <c r="IV50" s="39"/>
    </row>
    <row r="51" spans="1:256" ht="25.2" customHeight="1" x14ac:dyDescent="0.25">
      <c r="A51" s="53" t="s">
        <v>229</v>
      </c>
      <c r="B51" s="54">
        <v>53118</v>
      </c>
      <c r="C51" s="496"/>
      <c r="D51" s="497"/>
      <c r="E51" s="497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  <c r="GM51" s="39"/>
      <c r="GN51" s="39"/>
      <c r="GO51" s="39"/>
      <c r="GP51" s="39"/>
      <c r="GQ51" s="39"/>
      <c r="GR51" s="39"/>
      <c r="GS51" s="39"/>
      <c r="GT51" s="39"/>
      <c r="GU51" s="39"/>
      <c r="GV51" s="39"/>
      <c r="GW51" s="39"/>
      <c r="GX51" s="39"/>
      <c r="GY51" s="39"/>
      <c r="GZ51" s="39"/>
      <c r="HA51" s="39"/>
      <c r="HB51" s="39"/>
      <c r="HC51" s="39"/>
      <c r="HD51" s="39"/>
      <c r="HE51" s="39"/>
      <c r="HF51" s="39"/>
      <c r="HG51" s="39"/>
      <c r="HH51" s="39"/>
      <c r="HI51" s="39"/>
      <c r="HJ51" s="39"/>
      <c r="HK51" s="39"/>
      <c r="HL51" s="39"/>
      <c r="HM51" s="39"/>
      <c r="HN51" s="39"/>
      <c r="HO51" s="39"/>
      <c r="HP51" s="39"/>
      <c r="HQ51" s="39"/>
      <c r="HR51" s="39"/>
      <c r="HS51" s="39"/>
      <c r="HT51" s="39"/>
      <c r="HU51" s="39"/>
      <c r="HV51" s="39"/>
      <c r="HW51" s="39"/>
      <c r="HX51" s="39"/>
      <c r="HY51" s="39"/>
      <c r="HZ51" s="39"/>
      <c r="IA51" s="39"/>
      <c r="IB51" s="39"/>
      <c r="IC51" s="39"/>
      <c r="ID51" s="39"/>
      <c r="IE51" s="39"/>
      <c r="IF51" s="39"/>
      <c r="IG51" s="39"/>
      <c r="IH51" s="39"/>
      <c r="II51" s="39"/>
      <c r="IJ51" s="39"/>
      <c r="IK51" s="39"/>
      <c r="IL51" s="39"/>
      <c r="IM51" s="39"/>
      <c r="IN51" s="39"/>
      <c r="IO51" s="39"/>
      <c r="IP51" s="39"/>
      <c r="IQ51" s="39"/>
      <c r="IR51" s="39"/>
      <c r="IS51" s="39"/>
      <c r="IT51" s="39"/>
      <c r="IU51" s="39"/>
      <c r="IV51" s="39"/>
    </row>
    <row r="52" spans="1:256" ht="25.2" customHeight="1" x14ac:dyDescent="0.25">
      <c r="A52" s="53" t="s">
        <v>265</v>
      </c>
      <c r="B52" s="54">
        <v>25014</v>
      </c>
      <c r="C52" s="496"/>
      <c r="D52" s="497"/>
      <c r="E52" s="497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  <c r="GL52" s="39"/>
      <c r="GM52" s="39"/>
      <c r="GN52" s="39"/>
      <c r="GO52" s="39"/>
      <c r="GP52" s="39"/>
      <c r="GQ52" s="39"/>
      <c r="GR52" s="39"/>
      <c r="GS52" s="39"/>
      <c r="GT52" s="39"/>
      <c r="GU52" s="39"/>
      <c r="GV52" s="39"/>
      <c r="GW52" s="39"/>
      <c r="GX52" s="39"/>
      <c r="GY52" s="39"/>
      <c r="GZ52" s="39"/>
      <c r="HA52" s="39"/>
      <c r="HB52" s="39"/>
      <c r="HC52" s="39"/>
      <c r="HD52" s="39"/>
      <c r="HE52" s="39"/>
      <c r="HF52" s="39"/>
      <c r="HG52" s="39"/>
      <c r="HH52" s="39"/>
      <c r="HI52" s="39"/>
      <c r="HJ52" s="39"/>
      <c r="HK52" s="39"/>
      <c r="HL52" s="39"/>
      <c r="HM52" s="39"/>
      <c r="HN52" s="39"/>
      <c r="HO52" s="39"/>
      <c r="HP52" s="39"/>
      <c r="HQ52" s="39"/>
      <c r="HR52" s="39"/>
      <c r="HS52" s="39"/>
      <c r="HT52" s="39"/>
      <c r="HU52" s="39"/>
      <c r="HV52" s="39"/>
      <c r="HW52" s="39"/>
      <c r="HX52" s="39"/>
      <c r="HY52" s="39"/>
      <c r="HZ52" s="39"/>
      <c r="IA52" s="39"/>
      <c r="IB52" s="39"/>
      <c r="IC52" s="39"/>
      <c r="ID52" s="39"/>
      <c r="IE52" s="39"/>
      <c r="IF52" s="39"/>
      <c r="IG52" s="39"/>
      <c r="IH52" s="39"/>
      <c r="II52" s="39"/>
      <c r="IJ52" s="39"/>
      <c r="IK52" s="39"/>
      <c r="IL52" s="39"/>
      <c r="IM52" s="39"/>
      <c r="IN52" s="39"/>
      <c r="IO52" s="39"/>
      <c r="IP52" s="39"/>
      <c r="IQ52" s="39"/>
      <c r="IR52" s="39"/>
      <c r="IS52" s="39"/>
      <c r="IT52" s="39"/>
      <c r="IU52" s="39"/>
      <c r="IV52" s="39"/>
    </row>
    <row r="53" spans="1:256" ht="25.2" customHeight="1" thickBot="1" x14ac:dyDescent="0.3">
      <c r="A53" s="53" t="s">
        <v>230</v>
      </c>
      <c r="B53" s="54">
        <v>2114860.04</v>
      </c>
      <c r="C53" s="496"/>
      <c r="D53" s="497"/>
      <c r="E53" s="497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  <c r="GL53" s="39"/>
      <c r="GM53" s="39"/>
      <c r="GN53" s="39"/>
      <c r="GO53" s="39"/>
      <c r="GP53" s="39"/>
      <c r="GQ53" s="39"/>
      <c r="GR53" s="39"/>
      <c r="GS53" s="39"/>
      <c r="GT53" s="39"/>
      <c r="GU53" s="39"/>
      <c r="GV53" s="39"/>
      <c r="GW53" s="39"/>
      <c r="GX53" s="39"/>
      <c r="GY53" s="39"/>
      <c r="GZ53" s="39"/>
      <c r="HA53" s="39"/>
      <c r="HB53" s="39"/>
      <c r="HC53" s="39"/>
      <c r="HD53" s="39"/>
      <c r="HE53" s="39"/>
      <c r="HF53" s="39"/>
      <c r="HG53" s="39"/>
      <c r="HH53" s="39"/>
      <c r="HI53" s="39"/>
      <c r="HJ53" s="39"/>
      <c r="HK53" s="39"/>
      <c r="HL53" s="39"/>
      <c r="HM53" s="39"/>
      <c r="HN53" s="39"/>
      <c r="HO53" s="39"/>
      <c r="HP53" s="39"/>
      <c r="HQ53" s="39"/>
      <c r="HR53" s="39"/>
      <c r="HS53" s="39"/>
      <c r="HT53" s="39"/>
      <c r="HU53" s="39"/>
      <c r="HV53" s="39"/>
      <c r="HW53" s="39"/>
      <c r="HX53" s="39"/>
      <c r="HY53" s="39"/>
      <c r="HZ53" s="39"/>
      <c r="IA53" s="39"/>
      <c r="IB53" s="39"/>
      <c r="IC53" s="39"/>
      <c r="ID53" s="39"/>
      <c r="IE53" s="39"/>
      <c r="IF53" s="39"/>
      <c r="IG53" s="39"/>
      <c r="IH53" s="39"/>
      <c r="II53" s="39"/>
      <c r="IJ53" s="39"/>
      <c r="IK53" s="39"/>
      <c r="IL53" s="39"/>
      <c r="IM53" s="39"/>
      <c r="IN53" s="39"/>
      <c r="IO53" s="39"/>
      <c r="IP53" s="39"/>
      <c r="IQ53" s="39"/>
      <c r="IR53" s="39"/>
      <c r="IS53" s="39"/>
      <c r="IT53" s="39"/>
      <c r="IU53" s="39"/>
      <c r="IV53" s="39"/>
    </row>
    <row r="54" spans="1:256" ht="30.6" customHeight="1" thickTop="1" x14ac:dyDescent="0.25">
      <c r="A54" s="879" t="s">
        <v>205</v>
      </c>
      <c r="B54" s="880">
        <f>SUM(B27:B53)</f>
        <v>4903948.05</v>
      </c>
      <c r="C54" s="496"/>
      <c r="D54" s="497"/>
      <c r="E54" s="497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9"/>
      <c r="HY54" s="39"/>
      <c r="HZ54" s="39"/>
      <c r="IA54" s="39"/>
      <c r="IB54" s="39"/>
      <c r="IC54" s="39"/>
      <c r="ID54" s="39"/>
      <c r="IE54" s="39"/>
      <c r="IF54" s="39"/>
      <c r="IG54" s="39"/>
      <c r="IH54" s="39"/>
      <c r="II54" s="39"/>
      <c r="IJ54" s="39"/>
      <c r="IK54" s="39"/>
      <c r="IL54" s="39"/>
      <c r="IM54" s="39"/>
      <c r="IN54" s="39"/>
      <c r="IO54" s="39"/>
      <c r="IP54" s="39"/>
      <c r="IQ54" s="39"/>
      <c r="IR54" s="39"/>
      <c r="IS54" s="39"/>
      <c r="IT54" s="39"/>
      <c r="IU54" s="39"/>
      <c r="IV54" s="39"/>
    </row>
    <row r="55" spans="1:256" ht="39.6" customHeight="1" x14ac:dyDescent="0.25">
      <c r="A55" s="1281" t="s">
        <v>356</v>
      </c>
      <c r="B55" s="1282"/>
      <c r="C55" s="496"/>
      <c r="D55" s="497"/>
      <c r="E55" s="497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39"/>
      <c r="IN55" s="39"/>
      <c r="IO55" s="39"/>
      <c r="IP55" s="39"/>
      <c r="IQ55" s="39"/>
      <c r="IR55" s="39"/>
      <c r="IS55" s="39"/>
      <c r="IT55" s="39"/>
      <c r="IU55" s="39"/>
      <c r="IV55" s="39"/>
    </row>
    <row r="56" spans="1:256" ht="39" customHeight="1" x14ac:dyDescent="0.25">
      <c r="A56" s="50" t="s">
        <v>669</v>
      </c>
      <c r="B56" s="72">
        <v>704345.31</v>
      </c>
      <c r="C56" s="502"/>
      <c r="D56" s="497"/>
      <c r="E56" s="497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  <c r="GM56" s="39"/>
      <c r="GN56" s="39"/>
      <c r="GO56" s="39"/>
      <c r="GP56" s="39"/>
      <c r="GQ56" s="39"/>
      <c r="GR56" s="39"/>
      <c r="GS56" s="39"/>
      <c r="GT56" s="39"/>
      <c r="GU56" s="39"/>
      <c r="GV56" s="39"/>
      <c r="GW56" s="39"/>
      <c r="GX56" s="39"/>
      <c r="GY56" s="39"/>
      <c r="GZ56" s="39"/>
      <c r="HA56" s="39"/>
      <c r="HB56" s="39"/>
      <c r="HC56" s="39"/>
      <c r="HD56" s="39"/>
      <c r="HE56" s="39"/>
      <c r="HF56" s="39"/>
      <c r="HG56" s="39"/>
      <c r="HH56" s="39"/>
      <c r="HI56" s="39"/>
      <c r="HJ56" s="39"/>
      <c r="HK56" s="39"/>
      <c r="HL56" s="39"/>
      <c r="HM56" s="39"/>
      <c r="HN56" s="39"/>
      <c r="HO56" s="39"/>
      <c r="HP56" s="39"/>
      <c r="HQ56" s="39"/>
      <c r="HR56" s="39"/>
      <c r="HS56" s="39"/>
      <c r="HT56" s="39"/>
      <c r="HU56" s="39"/>
      <c r="HV56" s="39"/>
      <c r="HW56" s="39"/>
      <c r="HX56" s="39"/>
      <c r="HY56" s="39"/>
      <c r="HZ56" s="39"/>
      <c r="IA56" s="39"/>
      <c r="IB56" s="39"/>
      <c r="IC56" s="39"/>
      <c r="ID56" s="39"/>
      <c r="IE56" s="39"/>
      <c r="IF56" s="39"/>
      <c r="IG56" s="39"/>
      <c r="IH56" s="39"/>
      <c r="II56" s="39"/>
      <c r="IJ56" s="39"/>
      <c r="IK56" s="39"/>
      <c r="IL56" s="39"/>
      <c r="IM56" s="39"/>
      <c r="IN56" s="39"/>
      <c r="IO56" s="39"/>
      <c r="IP56" s="39"/>
      <c r="IQ56" s="39"/>
      <c r="IR56" s="39"/>
      <c r="IS56" s="39"/>
      <c r="IT56" s="39"/>
      <c r="IU56" s="39"/>
      <c r="IV56" s="39"/>
    </row>
    <row r="57" spans="1:256" ht="40.5" customHeight="1" thickBot="1" x14ac:dyDescent="0.3">
      <c r="A57" s="749" t="s">
        <v>681</v>
      </c>
      <c r="B57" s="750">
        <v>53323</v>
      </c>
      <c r="C57" s="502"/>
      <c r="D57" s="497"/>
      <c r="E57" s="497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  <c r="IP57" s="39"/>
      <c r="IQ57" s="39"/>
      <c r="IR57" s="39"/>
      <c r="IS57" s="39"/>
      <c r="IT57" s="39"/>
      <c r="IU57" s="39"/>
      <c r="IV57" s="39"/>
    </row>
    <row r="58" spans="1:256" ht="30" customHeight="1" thickTop="1" x14ac:dyDescent="0.25">
      <c r="A58" s="881" t="s">
        <v>355</v>
      </c>
      <c r="B58" s="880">
        <f>SUM(B56:B57)</f>
        <v>757668.31</v>
      </c>
      <c r="C58" s="502"/>
      <c r="D58" s="497"/>
      <c r="E58" s="497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  <c r="GL58" s="39"/>
      <c r="GM58" s="39"/>
      <c r="GN58" s="39"/>
      <c r="GO58" s="39"/>
      <c r="GP58" s="39"/>
      <c r="GQ58" s="39"/>
      <c r="GR58" s="39"/>
      <c r="GS58" s="39"/>
      <c r="GT58" s="39"/>
      <c r="GU58" s="39"/>
      <c r="GV58" s="39"/>
      <c r="GW58" s="39"/>
      <c r="GX58" s="39"/>
      <c r="GY58" s="39"/>
      <c r="GZ58" s="39"/>
      <c r="HA58" s="39"/>
      <c r="HB58" s="39"/>
      <c r="HC58" s="39"/>
      <c r="HD58" s="39"/>
      <c r="HE58" s="39"/>
      <c r="HF58" s="39"/>
      <c r="HG58" s="39"/>
      <c r="HH58" s="39"/>
      <c r="HI58" s="39"/>
      <c r="HJ58" s="39"/>
      <c r="HK58" s="39"/>
      <c r="HL58" s="39"/>
      <c r="HM58" s="39"/>
      <c r="HN58" s="39"/>
      <c r="HO58" s="39"/>
      <c r="HP58" s="39"/>
      <c r="HQ58" s="39"/>
      <c r="HR58" s="39"/>
      <c r="HS58" s="39"/>
      <c r="HT58" s="39"/>
      <c r="HU58" s="39"/>
      <c r="HV58" s="39"/>
      <c r="HW58" s="39"/>
      <c r="HX58" s="39"/>
      <c r="HY58" s="39"/>
      <c r="HZ58" s="39"/>
      <c r="IA58" s="39"/>
      <c r="IB58" s="39"/>
      <c r="IC58" s="39"/>
      <c r="ID58" s="39"/>
      <c r="IE58" s="39"/>
      <c r="IF58" s="39"/>
      <c r="IG58" s="39"/>
      <c r="IH58" s="39"/>
      <c r="II58" s="39"/>
      <c r="IJ58" s="39"/>
      <c r="IK58" s="39"/>
      <c r="IL58" s="39"/>
      <c r="IM58" s="39"/>
      <c r="IN58" s="39"/>
      <c r="IO58" s="39"/>
      <c r="IP58" s="39"/>
      <c r="IQ58" s="39"/>
      <c r="IR58" s="39"/>
      <c r="IS58" s="39"/>
      <c r="IT58" s="39"/>
      <c r="IU58" s="39"/>
      <c r="IV58" s="39"/>
    </row>
    <row r="59" spans="1:256" ht="42" customHeight="1" thickBot="1" x14ac:dyDescent="0.3">
      <c r="A59" s="884" t="s">
        <v>359</v>
      </c>
      <c r="B59" s="885">
        <f>B54+B58</f>
        <v>5661616.3599999994</v>
      </c>
      <c r="C59" s="502"/>
      <c r="D59" s="497"/>
      <c r="E59" s="497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  <c r="IV59" s="39"/>
    </row>
    <row r="60" spans="1:256" ht="21.75" hidden="1" customHeight="1" x14ac:dyDescent="0.25">
      <c r="A60" s="61" t="s">
        <v>206</v>
      </c>
      <c r="B60" s="62">
        <f>B54+B59</f>
        <v>10565564.41</v>
      </c>
      <c r="C60" s="502"/>
      <c r="D60" s="497"/>
      <c r="E60" s="497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39"/>
      <c r="IF60" s="39"/>
      <c r="IG60" s="39"/>
      <c r="IH60" s="39"/>
      <c r="II60" s="39"/>
      <c r="IJ60" s="39"/>
      <c r="IK60" s="39"/>
      <c r="IL60" s="39"/>
      <c r="IM60" s="39"/>
      <c r="IN60" s="39"/>
      <c r="IO60" s="39"/>
      <c r="IP60" s="39"/>
      <c r="IQ60" s="39"/>
      <c r="IR60" s="39"/>
      <c r="IS60" s="39"/>
      <c r="IT60" s="39"/>
      <c r="IU60" s="39"/>
      <c r="IV60" s="39"/>
    </row>
    <row r="61" spans="1:256" ht="39" customHeight="1" x14ac:dyDescent="0.25">
      <c r="A61" s="1283" t="s">
        <v>305</v>
      </c>
      <c r="B61" s="1284"/>
      <c r="C61" s="496"/>
      <c r="D61" s="497"/>
      <c r="E61" s="497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</row>
    <row r="62" spans="1:256" ht="25.2" customHeight="1" x14ac:dyDescent="0.25">
      <c r="A62" s="73" t="s">
        <v>665</v>
      </c>
      <c r="B62" s="718">
        <v>-600</v>
      </c>
      <c r="C62" s="498"/>
      <c r="D62" s="499"/>
      <c r="E62" s="497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39"/>
      <c r="GS62" s="39"/>
      <c r="GT62" s="39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39"/>
      <c r="HF62" s="39"/>
      <c r="HG62" s="39"/>
      <c r="HH62" s="39"/>
      <c r="HI62" s="39"/>
      <c r="HJ62" s="39"/>
      <c r="HK62" s="39"/>
      <c r="HL62" s="39"/>
      <c r="HM62" s="39"/>
      <c r="HN62" s="39"/>
      <c r="HO62" s="39"/>
      <c r="HP62" s="39"/>
      <c r="HQ62" s="39"/>
      <c r="HR62" s="39"/>
      <c r="HS62" s="39"/>
      <c r="HT62" s="39"/>
      <c r="HU62" s="39"/>
      <c r="HV62" s="39"/>
      <c r="HW62" s="39"/>
      <c r="HX62" s="39"/>
      <c r="HY62" s="39"/>
      <c r="HZ62" s="39"/>
      <c r="IA62" s="39"/>
      <c r="IB62" s="39"/>
      <c r="IC62" s="39"/>
      <c r="ID62" s="39"/>
      <c r="IE62" s="39"/>
      <c r="IF62" s="39"/>
      <c r="IG62" s="39"/>
      <c r="IH62" s="39"/>
      <c r="II62" s="39"/>
      <c r="IJ62" s="39"/>
      <c r="IK62" s="39"/>
      <c r="IL62" s="39"/>
      <c r="IM62" s="39"/>
      <c r="IN62" s="39"/>
      <c r="IO62" s="39"/>
      <c r="IP62" s="39"/>
      <c r="IQ62" s="39"/>
      <c r="IR62" s="39"/>
      <c r="IS62" s="39"/>
      <c r="IT62" s="39"/>
      <c r="IU62" s="39"/>
      <c r="IV62" s="39"/>
    </row>
    <row r="63" spans="1:256" ht="25.2" customHeight="1" x14ac:dyDescent="0.25">
      <c r="A63" s="55" t="s">
        <v>688</v>
      </c>
      <c r="B63" s="52">
        <v>-775091.97</v>
      </c>
      <c r="C63" s="496"/>
      <c r="D63" s="497"/>
      <c r="E63" s="499"/>
      <c r="F63" s="500"/>
      <c r="G63" s="500"/>
      <c r="H63" s="500"/>
      <c r="I63" s="500"/>
      <c r="J63" s="500"/>
      <c r="K63" s="500"/>
      <c r="L63" s="500"/>
      <c r="M63" s="500"/>
      <c r="N63" s="500"/>
      <c r="O63" s="500"/>
      <c r="P63" s="500"/>
      <c r="Q63" s="500"/>
      <c r="R63" s="500"/>
      <c r="S63" s="500"/>
      <c r="T63" s="500"/>
      <c r="U63" s="500"/>
      <c r="V63" s="500"/>
      <c r="W63" s="500"/>
      <c r="X63" s="500"/>
      <c r="Y63" s="500"/>
      <c r="Z63" s="500"/>
      <c r="AA63" s="500"/>
      <c r="AB63" s="500"/>
      <c r="AC63" s="500"/>
      <c r="AD63" s="500"/>
      <c r="AE63" s="500"/>
      <c r="AF63" s="500"/>
      <c r="AG63" s="500"/>
      <c r="AH63" s="500"/>
      <c r="AI63" s="500"/>
      <c r="AJ63" s="500"/>
      <c r="AK63" s="500"/>
      <c r="AL63" s="500"/>
      <c r="AM63" s="500"/>
      <c r="AN63" s="500"/>
      <c r="AO63" s="500"/>
      <c r="AP63" s="500"/>
      <c r="AQ63" s="500"/>
      <c r="AR63" s="500"/>
      <c r="AS63" s="500"/>
      <c r="AT63" s="500"/>
      <c r="AU63" s="500"/>
      <c r="AV63" s="500"/>
      <c r="AW63" s="500"/>
      <c r="AX63" s="500"/>
      <c r="AY63" s="500"/>
      <c r="AZ63" s="500"/>
      <c r="BA63" s="500"/>
      <c r="BB63" s="500"/>
      <c r="BC63" s="500"/>
      <c r="BD63" s="500"/>
      <c r="BE63" s="500"/>
      <c r="BF63" s="500"/>
      <c r="BG63" s="500"/>
      <c r="BH63" s="500"/>
      <c r="BI63" s="500"/>
      <c r="BJ63" s="500"/>
      <c r="BK63" s="500"/>
      <c r="BL63" s="500"/>
      <c r="BM63" s="500"/>
      <c r="BN63" s="500"/>
      <c r="BO63" s="500"/>
      <c r="BP63" s="500"/>
      <c r="BQ63" s="500"/>
      <c r="BR63" s="500"/>
      <c r="BS63" s="500"/>
      <c r="BT63" s="500"/>
      <c r="BU63" s="500"/>
      <c r="BV63" s="500"/>
      <c r="BW63" s="500"/>
      <c r="BX63" s="500"/>
      <c r="BY63" s="500"/>
      <c r="BZ63" s="500"/>
      <c r="CA63" s="500"/>
      <c r="CB63" s="500"/>
      <c r="CC63" s="500"/>
      <c r="CD63" s="500"/>
      <c r="CE63" s="500"/>
      <c r="CF63" s="500"/>
      <c r="CG63" s="500"/>
      <c r="CH63" s="500"/>
      <c r="CI63" s="500"/>
      <c r="CJ63" s="500"/>
      <c r="CK63" s="500"/>
      <c r="CL63" s="500"/>
      <c r="CM63" s="500"/>
      <c r="CN63" s="500"/>
      <c r="CO63" s="500"/>
      <c r="CP63" s="500"/>
      <c r="CQ63" s="500"/>
      <c r="CR63" s="500"/>
      <c r="CS63" s="500"/>
      <c r="CT63" s="500"/>
      <c r="CU63" s="500"/>
      <c r="CV63" s="500"/>
      <c r="CW63" s="500"/>
      <c r="CX63" s="500"/>
      <c r="CY63" s="500"/>
      <c r="CZ63" s="500"/>
      <c r="DA63" s="500"/>
      <c r="DB63" s="500"/>
      <c r="DC63" s="500"/>
      <c r="DD63" s="500"/>
      <c r="DE63" s="500"/>
      <c r="DF63" s="500"/>
      <c r="DG63" s="500"/>
      <c r="DH63" s="500"/>
      <c r="DI63" s="500"/>
      <c r="DJ63" s="500"/>
      <c r="DK63" s="500"/>
      <c r="DL63" s="500"/>
      <c r="DM63" s="500"/>
      <c r="DN63" s="500"/>
      <c r="DO63" s="500"/>
      <c r="DP63" s="500"/>
      <c r="DQ63" s="500"/>
      <c r="DR63" s="500"/>
      <c r="DS63" s="500"/>
      <c r="DT63" s="500"/>
      <c r="DU63" s="500"/>
      <c r="DV63" s="500"/>
      <c r="DW63" s="500"/>
      <c r="DX63" s="500"/>
      <c r="DY63" s="500"/>
      <c r="DZ63" s="500"/>
      <c r="EA63" s="500"/>
      <c r="EB63" s="500"/>
      <c r="EC63" s="500"/>
      <c r="ED63" s="500"/>
      <c r="EE63" s="500"/>
      <c r="EF63" s="500"/>
      <c r="EG63" s="500"/>
      <c r="EH63" s="500"/>
      <c r="EI63" s="500"/>
      <c r="EJ63" s="500"/>
      <c r="EK63" s="500"/>
      <c r="EL63" s="500"/>
      <c r="EM63" s="500"/>
      <c r="EN63" s="500"/>
      <c r="EO63" s="500"/>
      <c r="EP63" s="500"/>
      <c r="EQ63" s="500"/>
      <c r="ER63" s="500"/>
      <c r="ES63" s="500"/>
      <c r="ET63" s="500"/>
      <c r="EU63" s="500"/>
      <c r="EV63" s="500"/>
      <c r="EW63" s="500"/>
      <c r="EX63" s="500"/>
      <c r="EY63" s="500"/>
      <c r="EZ63" s="500"/>
      <c r="FA63" s="500"/>
      <c r="FB63" s="500"/>
      <c r="FC63" s="500"/>
      <c r="FD63" s="500"/>
      <c r="FE63" s="500"/>
      <c r="FF63" s="500"/>
      <c r="FG63" s="500"/>
      <c r="FH63" s="500"/>
      <c r="FI63" s="500"/>
      <c r="FJ63" s="500"/>
      <c r="FK63" s="500"/>
      <c r="FL63" s="500"/>
      <c r="FM63" s="500"/>
      <c r="FN63" s="500"/>
      <c r="FO63" s="500"/>
      <c r="FP63" s="500"/>
      <c r="FQ63" s="500"/>
      <c r="FR63" s="500"/>
      <c r="FS63" s="500"/>
      <c r="FT63" s="500"/>
      <c r="FU63" s="500"/>
      <c r="FV63" s="500"/>
      <c r="FW63" s="500"/>
      <c r="FX63" s="500"/>
      <c r="FY63" s="500"/>
      <c r="FZ63" s="500"/>
      <c r="GA63" s="500"/>
      <c r="GB63" s="500"/>
      <c r="GC63" s="500"/>
      <c r="GD63" s="500"/>
      <c r="GE63" s="500"/>
      <c r="GF63" s="500"/>
      <c r="GG63" s="500"/>
      <c r="GH63" s="500"/>
      <c r="GI63" s="500"/>
      <c r="GJ63" s="500"/>
      <c r="GK63" s="500"/>
      <c r="GL63" s="500"/>
      <c r="GM63" s="500"/>
      <c r="GN63" s="500"/>
      <c r="GO63" s="500"/>
      <c r="GP63" s="500"/>
      <c r="GQ63" s="500"/>
      <c r="GR63" s="500"/>
      <c r="GS63" s="500"/>
      <c r="GT63" s="500"/>
      <c r="GU63" s="500"/>
      <c r="GV63" s="500"/>
      <c r="GW63" s="500"/>
      <c r="GX63" s="500"/>
      <c r="GY63" s="500"/>
      <c r="GZ63" s="500"/>
      <c r="HA63" s="500"/>
      <c r="HB63" s="500"/>
      <c r="HC63" s="500"/>
      <c r="HD63" s="500"/>
      <c r="HE63" s="500"/>
      <c r="HF63" s="500"/>
      <c r="HG63" s="500"/>
      <c r="HH63" s="500"/>
      <c r="HI63" s="500"/>
      <c r="HJ63" s="500"/>
      <c r="HK63" s="500"/>
      <c r="HL63" s="500"/>
      <c r="HM63" s="500"/>
      <c r="HN63" s="500"/>
      <c r="HO63" s="500"/>
      <c r="HP63" s="500"/>
      <c r="HQ63" s="500"/>
      <c r="HR63" s="500"/>
      <c r="HS63" s="500"/>
      <c r="HT63" s="500"/>
      <c r="HU63" s="500"/>
      <c r="HV63" s="500"/>
      <c r="HW63" s="500"/>
      <c r="HX63" s="500"/>
      <c r="HY63" s="500"/>
      <c r="HZ63" s="500"/>
      <c r="IA63" s="500"/>
      <c r="IB63" s="500"/>
      <c r="IC63" s="500"/>
      <c r="ID63" s="500"/>
      <c r="IE63" s="500"/>
      <c r="IF63" s="500"/>
      <c r="IG63" s="500"/>
      <c r="IH63" s="500"/>
      <c r="II63" s="500"/>
      <c r="IJ63" s="500"/>
      <c r="IK63" s="500"/>
      <c r="IL63" s="500"/>
      <c r="IM63" s="500"/>
      <c r="IN63" s="500"/>
      <c r="IO63" s="500"/>
      <c r="IP63" s="500"/>
      <c r="IQ63" s="500"/>
      <c r="IR63" s="500"/>
      <c r="IS63" s="500"/>
      <c r="IT63" s="500"/>
      <c r="IU63" s="500"/>
      <c r="IV63" s="500"/>
    </row>
    <row r="64" spans="1:256" ht="33" customHeight="1" x14ac:dyDescent="0.25">
      <c r="A64" s="53" t="s">
        <v>662</v>
      </c>
      <c r="B64" s="54">
        <v>218950</v>
      </c>
      <c r="C64" s="496"/>
      <c r="D64" s="497"/>
      <c r="E64" s="497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  <c r="GL64" s="39"/>
      <c r="GM64" s="39"/>
      <c r="GN64" s="39"/>
      <c r="GO64" s="39"/>
      <c r="GP64" s="39"/>
      <c r="GQ64" s="39"/>
      <c r="GR64" s="39"/>
      <c r="GS64" s="39"/>
      <c r="GT64" s="39"/>
      <c r="GU64" s="39"/>
      <c r="GV64" s="39"/>
      <c r="GW64" s="39"/>
      <c r="GX64" s="39"/>
      <c r="GY64" s="39"/>
      <c r="GZ64" s="39"/>
      <c r="HA64" s="39"/>
      <c r="HB64" s="39"/>
      <c r="HC64" s="39"/>
      <c r="HD64" s="39"/>
      <c r="HE64" s="39"/>
      <c r="HF64" s="39"/>
      <c r="HG64" s="39"/>
      <c r="HH64" s="39"/>
      <c r="HI64" s="39"/>
      <c r="HJ64" s="39"/>
      <c r="HK64" s="39"/>
      <c r="HL64" s="39"/>
      <c r="HM64" s="39"/>
      <c r="HN64" s="39"/>
      <c r="HO64" s="39"/>
      <c r="HP64" s="39"/>
      <c r="HQ64" s="39"/>
      <c r="HR64" s="39"/>
      <c r="HS64" s="39"/>
      <c r="HT64" s="39"/>
      <c r="HU64" s="39"/>
      <c r="HV64" s="39"/>
      <c r="HW64" s="39"/>
      <c r="HX64" s="39"/>
      <c r="HY64" s="39"/>
      <c r="HZ64" s="39"/>
      <c r="IA64" s="39"/>
      <c r="IB64" s="39"/>
      <c r="IC64" s="39"/>
      <c r="ID64" s="39"/>
      <c r="IE64" s="39"/>
      <c r="IF64" s="39"/>
      <c r="IG64" s="39"/>
      <c r="IH64" s="39"/>
      <c r="II64" s="39"/>
      <c r="IJ64" s="39"/>
      <c r="IK64" s="39"/>
      <c r="IL64" s="39"/>
      <c r="IM64" s="39"/>
      <c r="IN64" s="39"/>
      <c r="IO64" s="39"/>
      <c r="IP64" s="39"/>
      <c r="IQ64" s="39"/>
      <c r="IR64" s="39"/>
      <c r="IS64" s="39"/>
      <c r="IT64" s="39"/>
      <c r="IU64" s="39"/>
      <c r="IV64" s="39"/>
    </row>
    <row r="65" spans="1:256" ht="33" customHeight="1" x14ac:dyDescent="0.25">
      <c r="A65" s="58" t="s">
        <v>663</v>
      </c>
      <c r="B65" s="56">
        <v>-1490.59</v>
      </c>
      <c r="C65" s="496"/>
      <c r="D65" s="497"/>
      <c r="E65" s="497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  <c r="GM65" s="39"/>
      <c r="GN65" s="39"/>
      <c r="GO65" s="39"/>
      <c r="GP65" s="39"/>
      <c r="GQ65" s="39"/>
      <c r="GR65" s="39"/>
      <c r="GS65" s="39"/>
      <c r="GT65" s="39"/>
      <c r="GU65" s="39"/>
      <c r="GV65" s="39"/>
      <c r="GW65" s="39"/>
      <c r="GX65" s="39"/>
      <c r="GY65" s="39"/>
      <c r="GZ65" s="39"/>
      <c r="HA65" s="39"/>
      <c r="HB65" s="39"/>
      <c r="HC65" s="39"/>
      <c r="HD65" s="39"/>
      <c r="HE65" s="39"/>
      <c r="HF65" s="39"/>
      <c r="HG65" s="39"/>
      <c r="HH65" s="39"/>
      <c r="HI65" s="39"/>
      <c r="HJ65" s="39"/>
      <c r="HK65" s="39"/>
      <c r="HL65" s="39"/>
      <c r="HM65" s="39"/>
      <c r="HN65" s="39"/>
      <c r="HO65" s="39"/>
      <c r="HP65" s="39"/>
      <c r="HQ65" s="39"/>
      <c r="HR65" s="39"/>
      <c r="HS65" s="39"/>
      <c r="HT65" s="39"/>
      <c r="HU65" s="39"/>
      <c r="HV65" s="39"/>
      <c r="HW65" s="39"/>
      <c r="HX65" s="39"/>
      <c r="HY65" s="39"/>
      <c r="HZ65" s="39"/>
      <c r="IA65" s="39"/>
      <c r="IB65" s="39"/>
      <c r="IC65" s="39"/>
      <c r="ID65" s="39"/>
      <c r="IE65" s="39"/>
      <c r="IF65" s="39"/>
      <c r="IG65" s="39"/>
      <c r="IH65" s="39"/>
      <c r="II65" s="39"/>
      <c r="IJ65" s="39"/>
      <c r="IK65" s="39"/>
      <c r="IL65" s="39"/>
      <c r="IM65" s="39"/>
      <c r="IN65" s="39"/>
      <c r="IO65" s="39"/>
      <c r="IP65" s="39"/>
      <c r="IQ65" s="39"/>
      <c r="IR65" s="39"/>
      <c r="IS65" s="39"/>
      <c r="IT65" s="39"/>
      <c r="IU65" s="39"/>
      <c r="IV65" s="39"/>
    </row>
    <row r="66" spans="1:256" ht="33" customHeight="1" x14ac:dyDescent="0.25">
      <c r="A66" s="739" t="s">
        <v>667</v>
      </c>
      <c r="B66" s="56">
        <v>-20613.47</v>
      </c>
      <c r="C66" s="496"/>
      <c r="D66" s="497"/>
      <c r="E66" s="497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  <c r="GL66" s="39"/>
      <c r="GM66" s="39"/>
      <c r="GN66" s="39"/>
      <c r="GO66" s="39"/>
      <c r="GP66" s="39"/>
      <c r="GQ66" s="39"/>
      <c r="GR66" s="39"/>
      <c r="GS66" s="39"/>
      <c r="GT66" s="39"/>
      <c r="GU66" s="39"/>
      <c r="GV66" s="39"/>
      <c r="GW66" s="39"/>
      <c r="GX66" s="39"/>
      <c r="GY66" s="39"/>
      <c r="GZ66" s="39"/>
      <c r="HA66" s="39"/>
      <c r="HB66" s="39"/>
      <c r="HC66" s="39"/>
      <c r="HD66" s="39"/>
      <c r="HE66" s="39"/>
      <c r="HF66" s="39"/>
      <c r="HG66" s="39"/>
      <c r="HH66" s="39"/>
      <c r="HI66" s="39"/>
      <c r="HJ66" s="39"/>
      <c r="HK66" s="39"/>
      <c r="HL66" s="39"/>
      <c r="HM66" s="39"/>
      <c r="HN66" s="39"/>
      <c r="HO66" s="39"/>
      <c r="HP66" s="39"/>
      <c r="HQ66" s="39"/>
      <c r="HR66" s="39"/>
      <c r="HS66" s="39"/>
      <c r="HT66" s="39"/>
      <c r="HU66" s="39"/>
      <c r="HV66" s="39"/>
      <c r="HW66" s="39"/>
      <c r="HX66" s="39"/>
      <c r="HY66" s="39"/>
      <c r="HZ66" s="39"/>
      <c r="IA66" s="39"/>
      <c r="IB66" s="39"/>
      <c r="IC66" s="39"/>
      <c r="ID66" s="39"/>
      <c r="IE66" s="39"/>
      <c r="IF66" s="39"/>
      <c r="IG66" s="39"/>
      <c r="IH66" s="39"/>
      <c r="II66" s="39"/>
      <c r="IJ66" s="39"/>
      <c r="IK66" s="39"/>
      <c r="IL66" s="39"/>
      <c r="IM66" s="39"/>
      <c r="IN66" s="39"/>
      <c r="IO66" s="39"/>
      <c r="IP66" s="39"/>
      <c r="IQ66" s="39"/>
      <c r="IR66" s="39"/>
      <c r="IS66" s="39"/>
      <c r="IT66" s="39"/>
      <c r="IU66" s="39"/>
      <c r="IV66" s="39"/>
    </row>
    <row r="67" spans="1:256" ht="47.25" customHeight="1" x14ac:dyDescent="0.25">
      <c r="A67" s="53" t="s">
        <v>668</v>
      </c>
      <c r="B67" s="54">
        <v>-14765</v>
      </c>
      <c r="C67" s="496"/>
      <c r="D67" s="497"/>
      <c r="E67" s="497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  <c r="GL67" s="39"/>
      <c r="GM67" s="39"/>
      <c r="GN67" s="39"/>
      <c r="GO67" s="39"/>
      <c r="GP67" s="39"/>
      <c r="GQ67" s="39"/>
      <c r="GR67" s="39"/>
      <c r="GS67" s="39"/>
      <c r="GT67" s="39"/>
      <c r="GU67" s="39"/>
      <c r="GV67" s="39"/>
      <c r="GW67" s="39"/>
      <c r="GX67" s="39"/>
      <c r="GY67" s="39"/>
      <c r="GZ67" s="39"/>
      <c r="HA67" s="39"/>
      <c r="HB67" s="39"/>
      <c r="HC67" s="39"/>
      <c r="HD67" s="39"/>
      <c r="HE67" s="39"/>
      <c r="HF67" s="39"/>
      <c r="HG67" s="39"/>
      <c r="HH67" s="39"/>
      <c r="HI67" s="39"/>
      <c r="HJ67" s="39"/>
      <c r="HK67" s="39"/>
      <c r="HL67" s="39"/>
      <c r="HM67" s="39"/>
      <c r="HN67" s="39"/>
      <c r="HO67" s="39"/>
      <c r="HP67" s="39"/>
      <c r="HQ67" s="39"/>
      <c r="HR67" s="39"/>
      <c r="HS67" s="39"/>
      <c r="HT67" s="39"/>
      <c r="HU67" s="39"/>
      <c r="HV67" s="39"/>
      <c r="HW67" s="39"/>
      <c r="HX67" s="39"/>
      <c r="HY67" s="39"/>
      <c r="HZ67" s="39"/>
      <c r="IA67" s="39"/>
      <c r="IB67" s="39"/>
      <c r="IC67" s="39"/>
      <c r="ID67" s="39"/>
      <c r="IE67" s="39"/>
      <c r="IF67" s="39"/>
      <c r="IG67" s="39"/>
      <c r="IH67" s="39"/>
      <c r="II67" s="39"/>
      <c r="IJ67" s="39"/>
      <c r="IK67" s="39"/>
      <c r="IL67" s="39"/>
      <c r="IM67" s="39"/>
      <c r="IN67" s="39"/>
      <c r="IO67" s="39"/>
      <c r="IP67" s="39"/>
      <c r="IQ67" s="39"/>
      <c r="IR67" s="39"/>
      <c r="IS67" s="39"/>
      <c r="IT67" s="39"/>
      <c r="IU67" s="39"/>
      <c r="IV67" s="39"/>
    </row>
    <row r="68" spans="1:256" ht="33" customHeight="1" x14ac:dyDescent="0.25">
      <c r="A68" s="58" t="s">
        <v>691</v>
      </c>
      <c r="B68" s="57">
        <v>537113</v>
      </c>
      <c r="C68" s="496"/>
      <c r="D68" s="497"/>
      <c r="E68" s="497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  <c r="GL68" s="39"/>
      <c r="GM68" s="39"/>
      <c r="GN68" s="39"/>
      <c r="GO68" s="39"/>
      <c r="GP68" s="39"/>
      <c r="GQ68" s="39"/>
      <c r="GR68" s="39"/>
      <c r="GS68" s="39"/>
      <c r="GT68" s="39"/>
      <c r="GU68" s="39"/>
      <c r="GV68" s="39"/>
      <c r="GW68" s="39"/>
      <c r="GX68" s="39"/>
      <c r="GY68" s="39"/>
      <c r="GZ68" s="39"/>
      <c r="HA68" s="39"/>
      <c r="HB68" s="39"/>
      <c r="HC68" s="39"/>
      <c r="HD68" s="39"/>
      <c r="HE68" s="39"/>
      <c r="HF68" s="39"/>
      <c r="HG68" s="39"/>
      <c r="HH68" s="39"/>
      <c r="HI68" s="39"/>
      <c r="HJ68" s="39"/>
      <c r="HK68" s="39"/>
      <c r="HL68" s="39"/>
      <c r="HM68" s="39"/>
      <c r="HN68" s="39"/>
      <c r="HO68" s="39"/>
      <c r="HP68" s="39"/>
      <c r="HQ68" s="39"/>
      <c r="HR68" s="39"/>
      <c r="HS68" s="39"/>
      <c r="HT68" s="39"/>
      <c r="HU68" s="39"/>
      <c r="HV68" s="39"/>
      <c r="HW68" s="39"/>
      <c r="HX68" s="39"/>
      <c r="HY68" s="39"/>
      <c r="HZ68" s="39"/>
      <c r="IA68" s="39"/>
      <c r="IB68" s="39"/>
      <c r="IC68" s="39"/>
      <c r="ID68" s="39"/>
      <c r="IE68" s="39"/>
      <c r="IF68" s="39"/>
      <c r="IG68" s="39"/>
      <c r="IH68" s="39"/>
      <c r="II68" s="39"/>
      <c r="IJ68" s="39"/>
      <c r="IK68" s="39"/>
      <c r="IL68" s="39"/>
      <c r="IM68" s="39"/>
      <c r="IN68" s="39"/>
      <c r="IO68" s="39"/>
      <c r="IP68" s="39"/>
      <c r="IQ68" s="39"/>
      <c r="IR68" s="39"/>
      <c r="IS68" s="39"/>
      <c r="IT68" s="39"/>
      <c r="IU68" s="39"/>
      <c r="IV68" s="39"/>
    </row>
    <row r="69" spans="1:256" ht="46.5" customHeight="1" x14ac:dyDescent="0.25">
      <c r="A69" s="739" t="s">
        <v>689</v>
      </c>
      <c r="B69" s="56">
        <v>4788867.7</v>
      </c>
      <c r="C69" s="496"/>
      <c r="D69" s="497"/>
      <c r="E69" s="497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39"/>
      <c r="GF69" s="39"/>
      <c r="GG69" s="39"/>
      <c r="GH69" s="39"/>
      <c r="GI69" s="39"/>
      <c r="GJ69" s="39"/>
      <c r="GK69" s="39"/>
      <c r="GL69" s="39"/>
      <c r="GM69" s="39"/>
      <c r="GN69" s="39"/>
      <c r="GO69" s="39"/>
      <c r="GP69" s="39"/>
      <c r="GQ69" s="39"/>
      <c r="GR69" s="39"/>
      <c r="GS69" s="39"/>
      <c r="GT69" s="39"/>
      <c r="GU69" s="39"/>
      <c r="GV69" s="39"/>
      <c r="GW69" s="39"/>
      <c r="GX69" s="39"/>
      <c r="GY69" s="39"/>
      <c r="GZ69" s="39"/>
      <c r="HA69" s="39"/>
      <c r="HB69" s="39"/>
      <c r="HC69" s="39"/>
      <c r="HD69" s="39"/>
      <c r="HE69" s="39"/>
      <c r="HF69" s="39"/>
      <c r="HG69" s="39"/>
      <c r="HH69" s="39"/>
      <c r="HI69" s="39"/>
      <c r="HJ69" s="39"/>
      <c r="HK69" s="39"/>
      <c r="HL69" s="39"/>
      <c r="HM69" s="39"/>
      <c r="HN69" s="39"/>
      <c r="HO69" s="39"/>
      <c r="HP69" s="39"/>
      <c r="HQ69" s="39"/>
      <c r="HR69" s="39"/>
      <c r="HS69" s="39"/>
      <c r="HT69" s="39"/>
      <c r="HU69" s="39"/>
      <c r="HV69" s="39"/>
      <c r="HW69" s="39"/>
      <c r="HX69" s="39"/>
      <c r="HY69" s="39"/>
      <c r="HZ69" s="39"/>
      <c r="IA69" s="39"/>
      <c r="IB69" s="39"/>
      <c r="IC69" s="39"/>
      <c r="ID69" s="39"/>
      <c r="IE69" s="39"/>
      <c r="IF69" s="39"/>
      <c r="IG69" s="39"/>
      <c r="IH69" s="39"/>
      <c r="II69" s="39"/>
      <c r="IJ69" s="39"/>
      <c r="IK69" s="39"/>
      <c r="IL69" s="39"/>
      <c r="IM69" s="39"/>
      <c r="IN69" s="39"/>
      <c r="IO69" s="39"/>
      <c r="IP69" s="39"/>
      <c r="IQ69" s="39"/>
      <c r="IR69" s="39"/>
      <c r="IS69" s="39"/>
      <c r="IT69" s="39"/>
      <c r="IU69" s="39"/>
      <c r="IV69" s="39"/>
    </row>
    <row r="70" spans="1:256" ht="48" customHeight="1" thickBot="1" x14ac:dyDescent="0.3">
      <c r="A70" s="740" t="s">
        <v>690</v>
      </c>
      <c r="B70" s="741">
        <v>1007013.46</v>
      </c>
      <c r="C70" s="496"/>
      <c r="D70" s="497"/>
      <c r="E70" s="497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  <c r="GL70" s="39"/>
      <c r="GM70" s="39"/>
      <c r="GN70" s="39"/>
      <c r="GO70" s="39"/>
      <c r="GP70" s="39"/>
      <c r="GQ70" s="39"/>
      <c r="GR70" s="39"/>
      <c r="GS70" s="39"/>
      <c r="GT70" s="39"/>
      <c r="GU70" s="39"/>
      <c r="GV70" s="39"/>
      <c r="GW70" s="39"/>
      <c r="GX70" s="39"/>
      <c r="GY70" s="39"/>
      <c r="GZ70" s="39"/>
      <c r="HA70" s="39"/>
      <c r="HB70" s="39"/>
      <c r="HC70" s="39"/>
      <c r="HD70" s="39"/>
      <c r="HE70" s="39"/>
      <c r="HF70" s="39"/>
      <c r="HG70" s="39"/>
      <c r="HH70" s="39"/>
      <c r="HI70" s="39"/>
      <c r="HJ70" s="39"/>
      <c r="HK70" s="39"/>
      <c r="HL70" s="39"/>
      <c r="HM70" s="39"/>
      <c r="HN70" s="39"/>
      <c r="HO70" s="39"/>
      <c r="HP70" s="39"/>
      <c r="HQ70" s="39"/>
      <c r="HR70" s="39"/>
      <c r="HS70" s="39"/>
      <c r="HT70" s="39"/>
      <c r="HU70" s="39"/>
      <c r="HV70" s="39"/>
      <c r="HW70" s="39"/>
      <c r="HX70" s="39"/>
      <c r="HY70" s="39"/>
      <c r="HZ70" s="39"/>
      <c r="IA70" s="39"/>
      <c r="IB70" s="39"/>
      <c r="IC70" s="39"/>
      <c r="ID70" s="39"/>
      <c r="IE70" s="39"/>
      <c r="IF70" s="39"/>
      <c r="IG70" s="39"/>
      <c r="IH70" s="39"/>
      <c r="II70" s="39"/>
      <c r="IJ70" s="39"/>
      <c r="IK70" s="39"/>
      <c r="IL70" s="39"/>
      <c r="IM70" s="39"/>
      <c r="IN70" s="39"/>
      <c r="IO70" s="39"/>
      <c r="IP70" s="39"/>
      <c r="IQ70" s="39"/>
      <c r="IR70" s="39"/>
      <c r="IS70" s="39"/>
      <c r="IT70" s="39"/>
      <c r="IU70" s="39"/>
      <c r="IV70" s="39"/>
    </row>
    <row r="71" spans="1:256" ht="30.75" customHeight="1" thickTop="1" thickBot="1" x14ac:dyDescent="0.3">
      <c r="A71" s="874" t="s">
        <v>181</v>
      </c>
      <c r="B71" s="875">
        <f>SUM(B62:B70)</f>
        <v>5739383.1299999999</v>
      </c>
      <c r="C71" s="496"/>
      <c r="D71" s="497"/>
      <c r="E71" s="497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  <c r="GL71" s="39"/>
      <c r="GM71" s="39"/>
      <c r="GN71" s="39"/>
      <c r="GO71" s="39"/>
      <c r="GP71" s="39"/>
      <c r="GQ71" s="39"/>
      <c r="GR71" s="39"/>
      <c r="GS71" s="39"/>
      <c r="GT71" s="39"/>
      <c r="GU71" s="39"/>
      <c r="GV71" s="39"/>
      <c r="GW71" s="39"/>
      <c r="GX71" s="39"/>
      <c r="GY71" s="39"/>
      <c r="GZ71" s="39"/>
      <c r="HA71" s="39"/>
      <c r="HB71" s="39"/>
      <c r="HC71" s="39"/>
      <c r="HD71" s="39"/>
      <c r="HE71" s="39"/>
      <c r="HF71" s="39"/>
      <c r="HG71" s="39"/>
      <c r="HH71" s="39"/>
      <c r="HI71" s="39"/>
      <c r="HJ71" s="39"/>
      <c r="HK71" s="39"/>
      <c r="HL71" s="39"/>
      <c r="HM71" s="39"/>
      <c r="HN71" s="39"/>
      <c r="HO71" s="39"/>
      <c r="HP71" s="39"/>
      <c r="HQ71" s="39"/>
      <c r="HR71" s="39"/>
      <c r="HS71" s="39"/>
      <c r="HT71" s="39"/>
      <c r="HU71" s="39"/>
      <c r="HV71" s="39"/>
      <c r="HW71" s="39"/>
      <c r="HX71" s="39"/>
      <c r="HY71" s="39"/>
      <c r="HZ71" s="39"/>
      <c r="IA71" s="39"/>
      <c r="IB71" s="39"/>
      <c r="IC71" s="39"/>
      <c r="ID71" s="39"/>
      <c r="IE71" s="39"/>
      <c r="IF71" s="39"/>
      <c r="IG71" s="39"/>
      <c r="IH71" s="39"/>
      <c r="II71" s="39"/>
      <c r="IJ71" s="39"/>
      <c r="IK71" s="39"/>
      <c r="IL71" s="39"/>
      <c r="IM71" s="39"/>
      <c r="IN71" s="39"/>
      <c r="IO71" s="39"/>
      <c r="IP71" s="39"/>
      <c r="IQ71" s="39"/>
      <c r="IR71" s="39"/>
      <c r="IS71" s="39"/>
      <c r="IT71" s="39"/>
      <c r="IU71" s="39"/>
      <c r="IV71" s="39"/>
    </row>
    <row r="72" spans="1:256" ht="37.950000000000003" customHeight="1" thickBot="1" x14ac:dyDescent="0.3">
      <c r="A72" s="871" t="s">
        <v>207</v>
      </c>
      <c r="B72" s="872">
        <f>B21+B25+B59+B71+B5</f>
        <v>11534091.58</v>
      </c>
      <c r="C72" s="496"/>
      <c r="D72" s="497"/>
      <c r="E72" s="497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  <c r="GL72" s="39"/>
      <c r="GM72" s="39"/>
      <c r="GN72" s="39"/>
      <c r="GO72" s="39"/>
      <c r="GP72" s="39"/>
      <c r="GQ72" s="39"/>
      <c r="GR72" s="39"/>
      <c r="GS72" s="39"/>
      <c r="GT72" s="39"/>
      <c r="GU72" s="39"/>
      <c r="GV72" s="39"/>
      <c r="GW72" s="39"/>
      <c r="GX72" s="39"/>
      <c r="GY72" s="39"/>
      <c r="GZ72" s="39"/>
      <c r="HA72" s="39"/>
      <c r="HB72" s="39"/>
      <c r="HC72" s="39"/>
      <c r="HD72" s="39"/>
      <c r="HE72" s="39"/>
      <c r="HF72" s="39"/>
      <c r="HG72" s="39"/>
      <c r="HH72" s="39"/>
      <c r="HI72" s="39"/>
      <c r="HJ72" s="39"/>
      <c r="HK72" s="39"/>
      <c r="HL72" s="39"/>
      <c r="HM72" s="39"/>
      <c r="HN72" s="39"/>
      <c r="HO72" s="39"/>
      <c r="HP72" s="39"/>
      <c r="HQ72" s="39"/>
      <c r="HR72" s="39"/>
      <c r="HS72" s="39"/>
      <c r="HT72" s="39"/>
      <c r="HU72" s="39"/>
      <c r="HV72" s="39"/>
      <c r="HW72" s="39"/>
      <c r="HX72" s="39"/>
      <c r="HY72" s="39"/>
      <c r="HZ72" s="39"/>
      <c r="IA72" s="39"/>
      <c r="IB72" s="39"/>
      <c r="IC72" s="39"/>
      <c r="ID72" s="39"/>
      <c r="IE72" s="39"/>
      <c r="IF72" s="39"/>
      <c r="IG72" s="39"/>
      <c r="IH72" s="39"/>
      <c r="II72" s="39"/>
      <c r="IJ72" s="39"/>
      <c r="IK72" s="39"/>
      <c r="IL72" s="39"/>
      <c r="IM72" s="39"/>
      <c r="IN72" s="39"/>
      <c r="IO72" s="39"/>
      <c r="IP72" s="39"/>
      <c r="IQ72" s="39"/>
      <c r="IR72" s="39"/>
      <c r="IS72" s="39"/>
      <c r="IT72" s="39"/>
      <c r="IU72" s="39"/>
      <c r="IV72" s="39"/>
    </row>
    <row r="73" spans="1:256" ht="36" customHeight="1" thickBot="1" x14ac:dyDescent="0.3">
      <c r="A73" s="74" t="s">
        <v>664</v>
      </c>
      <c r="B73" s="751">
        <v>-62475262.100000001</v>
      </c>
      <c r="C73" s="496"/>
      <c r="D73" s="497"/>
      <c r="E73" s="497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39"/>
      <c r="HU73" s="39"/>
      <c r="HV73" s="39"/>
      <c r="HW73" s="39"/>
      <c r="HX73" s="39"/>
      <c r="HY73" s="39"/>
      <c r="HZ73" s="39"/>
      <c r="IA73" s="39"/>
      <c r="IB73" s="39"/>
      <c r="IC73" s="39"/>
      <c r="ID73" s="39"/>
      <c r="IE73" s="39"/>
      <c r="IF73" s="39"/>
      <c r="IG73" s="39"/>
      <c r="IH73" s="39"/>
      <c r="II73" s="39"/>
      <c r="IJ73" s="39"/>
      <c r="IK73" s="39"/>
      <c r="IL73" s="39"/>
      <c r="IM73" s="39"/>
      <c r="IN73" s="39"/>
      <c r="IO73" s="39"/>
      <c r="IP73" s="39"/>
      <c r="IQ73" s="39"/>
      <c r="IR73" s="39"/>
      <c r="IS73" s="39"/>
      <c r="IT73" s="39"/>
      <c r="IU73" s="39"/>
      <c r="IV73" s="39"/>
    </row>
    <row r="74" spans="1:256" ht="52.95" customHeight="1" thickTop="1" x14ac:dyDescent="0.25">
      <c r="A74" s="886" t="s">
        <v>687</v>
      </c>
      <c r="B74" s="873">
        <f>SUM(B72:B73)</f>
        <v>-50941170.520000003</v>
      </c>
      <c r="C74" s="496"/>
      <c r="D74" s="497"/>
      <c r="E74" s="497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  <c r="GL74" s="39"/>
      <c r="GM74" s="39"/>
      <c r="GN74" s="39"/>
      <c r="GO74" s="39"/>
      <c r="GP74" s="39"/>
      <c r="GQ74" s="39"/>
      <c r="GR74" s="39"/>
      <c r="GS74" s="39"/>
      <c r="GT74" s="39"/>
      <c r="GU74" s="39"/>
      <c r="GV74" s="39"/>
      <c r="GW74" s="39"/>
      <c r="GX74" s="39"/>
      <c r="GY74" s="39"/>
      <c r="GZ74" s="39"/>
      <c r="HA74" s="39"/>
      <c r="HB74" s="39"/>
      <c r="HC74" s="39"/>
      <c r="HD74" s="39"/>
      <c r="HE74" s="39"/>
      <c r="HF74" s="39"/>
      <c r="HG74" s="39"/>
      <c r="HH74" s="39"/>
      <c r="HI74" s="39"/>
      <c r="HJ74" s="39"/>
      <c r="HK74" s="39"/>
      <c r="HL74" s="39"/>
      <c r="HM74" s="39"/>
      <c r="HN74" s="39"/>
      <c r="HO74" s="39"/>
      <c r="HP74" s="39"/>
      <c r="HQ74" s="39"/>
      <c r="HR74" s="39"/>
      <c r="HS74" s="39"/>
      <c r="HT74" s="39"/>
      <c r="HU74" s="39"/>
      <c r="HV74" s="39"/>
      <c r="HW74" s="39"/>
      <c r="HX74" s="39"/>
      <c r="HY74" s="39"/>
      <c r="HZ74" s="39"/>
      <c r="IA74" s="39"/>
      <c r="IB74" s="39"/>
      <c r="IC74" s="39"/>
      <c r="ID74" s="39"/>
      <c r="IE74" s="39"/>
      <c r="IF74" s="39"/>
      <c r="IG74" s="39"/>
      <c r="IH74" s="39"/>
      <c r="II74" s="39"/>
      <c r="IJ74" s="39"/>
      <c r="IK74" s="39"/>
      <c r="IL74" s="39"/>
      <c r="IM74" s="39"/>
      <c r="IN74" s="39"/>
      <c r="IO74" s="39"/>
      <c r="IP74" s="39"/>
      <c r="IQ74" s="39"/>
      <c r="IR74" s="39"/>
      <c r="IS74" s="39"/>
      <c r="IT74" s="39"/>
      <c r="IU74" s="39"/>
      <c r="IV74" s="39"/>
    </row>
    <row r="75" spans="1:256" ht="30.75" customHeight="1" x14ac:dyDescent="0.25">
      <c r="A75" s="496"/>
      <c r="B75" s="502"/>
      <c r="C75" s="502"/>
      <c r="D75" s="497"/>
      <c r="E75" s="497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39"/>
      <c r="GS75" s="39"/>
      <c r="GT75" s="39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39"/>
      <c r="HF75" s="39"/>
      <c r="HG75" s="39"/>
      <c r="HH75" s="39"/>
      <c r="HI75" s="39"/>
      <c r="HJ75" s="39"/>
      <c r="HK75" s="39"/>
      <c r="HL75" s="39"/>
      <c r="HM75" s="39"/>
      <c r="HN75" s="39"/>
      <c r="HO75" s="39"/>
      <c r="HP75" s="39"/>
      <c r="HQ75" s="39"/>
      <c r="HR75" s="39"/>
      <c r="HS75" s="39"/>
      <c r="HT75" s="39"/>
      <c r="HU75" s="39"/>
      <c r="HV75" s="39"/>
      <c r="HW75" s="39"/>
      <c r="HX75" s="39"/>
      <c r="HY75" s="39"/>
      <c r="HZ75" s="39"/>
      <c r="IA75" s="39"/>
      <c r="IB75" s="39"/>
      <c r="IC75" s="39"/>
      <c r="ID75" s="39"/>
      <c r="IE75" s="39"/>
      <c r="IF75" s="39"/>
      <c r="IG75" s="39"/>
      <c r="IH75" s="39"/>
      <c r="II75" s="39"/>
      <c r="IJ75" s="39"/>
      <c r="IK75" s="39"/>
      <c r="IL75" s="39"/>
      <c r="IM75" s="39"/>
      <c r="IN75" s="39"/>
      <c r="IO75" s="39"/>
      <c r="IP75" s="39"/>
      <c r="IQ75" s="39"/>
      <c r="IR75" s="39"/>
      <c r="IS75" s="39"/>
      <c r="IT75" s="39"/>
      <c r="IU75" s="39"/>
      <c r="IV75" s="39"/>
    </row>
    <row r="76" spans="1:256" ht="30" customHeight="1" x14ac:dyDescent="0.25">
      <c r="A76" s="496"/>
      <c r="B76" s="502"/>
      <c r="C76" s="496"/>
      <c r="D76" s="497"/>
      <c r="E76" s="497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  <c r="GL76" s="39"/>
      <c r="GM76" s="39"/>
      <c r="GN76" s="39"/>
      <c r="GO76" s="39"/>
      <c r="GP76" s="39"/>
      <c r="GQ76" s="39"/>
      <c r="GR76" s="39"/>
      <c r="GS76" s="39"/>
      <c r="GT76" s="39"/>
      <c r="GU76" s="39"/>
      <c r="GV76" s="39"/>
      <c r="GW76" s="39"/>
      <c r="GX76" s="39"/>
      <c r="GY76" s="39"/>
      <c r="GZ76" s="39"/>
      <c r="HA76" s="39"/>
      <c r="HB76" s="39"/>
      <c r="HC76" s="39"/>
      <c r="HD76" s="39"/>
      <c r="HE76" s="39"/>
      <c r="HF76" s="39"/>
      <c r="HG76" s="39"/>
      <c r="HH76" s="39"/>
      <c r="HI76" s="39"/>
      <c r="HJ76" s="39"/>
      <c r="HK76" s="39"/>
      <c r="HL76" s="39"/>
      <c r="HM76" s="39"/>
      <c r="HN76" s="39"/>
      <c r="HO76" s="39"/>
      <c r="HP76" s="39"/>
      <c r="HQ76" s="39"/>
      <c r="HR76" s="39"/>
      <c r="HS76" s="39"/>
      <c r="HT76" s="39"/>
      <c r="HU76" s="39"/>
      <c r="HV76" s="39"/>
      <c r="HW76" s="39"/>
      <c r="HX76" s="39"/>
      <c r="HY76" s="39"/>
      <c r="HZ76" s="39"/>
      <c r="IA76" s="39"/>
      <c r="IB76" s="39"/>
      <c r="IC76" s="39"/>
      <c r="ID76" s="39"/>
      <c r="IE76" s="39"/>
      <c r="IF76" s="39"/>
      <c r="IG76" s="39"/>
      <c r="IH76" s="39"/>
      <c r="II76" s="39"/>
      <c r="IJ76" s="39"/>
      <c r="IK76" s="39"/>
      <c r="IL76" s="39"/>
      <c r="IM76" s="39"/>
      <c r="IN76" s="39"/>
      <c r="IO76" s="39"/>
      <c r="IP76" s="39"/>
      <c r="IQ76" s="39"/>
      <c r="IR76" s="39"/>
      <c r="IS76" s="39"/>
      <c r="IT76" s="39"/>
      <c r="IU76" s="39"/>
      <c r="IV76" s="39"/>
    </row>
    <row r="77" spans="1:256" ht="13.8" x14ac:dyDescent="0.25">
      <c r="A77" s="496"/>
      <c r="B77" s="502"/>
      <c r="C77" s="1"/>
      <c r="E77" s="497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  <c r="GL77" s="39"/>
      <c r="GM77" s="39"/>
      <c r="GN77" s="39"/>
      <c r="GO77" s="39"/>
      <c r="GP77" s="39"/>
      <c r="GQ77" s="39"/>
      <c r="GR77" s="39"/>
      <c r="GS77" s="39"/>
      <c r="GT77" s="39"/>
      <c r="GU77" s="39"/>
      <c r="GV77" s="39"/>
      <c r="GW77" s="39"/>
      <c r="GX77" s="39"/>
      <c r="GY77" s="39"/>
      <c r="GZ77" s="39"/>
      <c r="HA77" s="39"/>
      <c r="HB77" s="39"/>
      <c r="HC77" s="39"/>
      <c r="HD77" s="39"/>
      <c r="HE77" s="39"/>
      <c r="HF77" s="39"/>
      <c r="HG77" s="39"/>
      <c r="HH77" s="39"/>
      <c r="HI77" s="39"/>
      <c r="HJ77" s="39"/>
      <c r="HK77" s="39"/>
      <c r="HL77" s="39"/>
      <c r="HM77" s="39"/>
      <c r="HN77" s="39"/>
      <c r="HO77" s="39"/>
      <c r="HP77" s="39"/>
      <c r="HQ77" s="39"/>
      <c r="HR77" s="39"/>
      <c r="HS77" s="39"/>
      <c r="HT77" s="39"/>
      <c r="HU77" s="39"/>
      <c r="HV77" s="39"/>
      <c r="HW77" s="39"/>
      <c r="HX77" s="39"/>
      <c r="HY77" s="39"/>
      <c r="HZ77" s="39"/>
      <c r="IA77" s="39"/>
      <c r="IB77" s="39"/>
      <c r="IC77" s="39"/>
      <c r="ID77" s="39"/>
      <c r="IE77" s="39"/>
      <c r="IF77" s="39"/>
      <c r="IG77" s="39"/>
      <c r="IH77" s="39"/>
      <c r="II77" s="39"/>
      <c r="IJ77" s="39"/>
      <c r="IK77" s="39"/>
      <c r="IL77" s="39"/>
      <c r="IM77" s="39"/>
      <c r="IN77" s="39"/>
      <c r="IO77" s="39"/>
      <c r="IP77" s="39"/>
      <c r="IQ77" s="39"/>
      <c r="IR77" s="39"/>
      <c r="IS77" s="39"/>
      <c r="IT77" s="39"/>
      <c r="IU77" s="39"/>
      <c r="IV77" s="39"/>
    </row>
    <row r="78" spans="1:256" ht="13.8" x14ac:dyDescent="0.25">
      <c r="A78" s="496"/>
      <c r="B78" s="502"/>
      <c r="C78" s="1"/>
    </row>
    <row r="79" spans="1:256" ht="13.8" x14ac:dyDescent="0.25">
      <c r="A79" s="496"/>
      <c r="B79" s="502"/>
      <c r="C79" s="1"/>
    </row>
    <row r="80" spans="1:256" ht="13.8" x14ac:dyDescent="0.25">
      <c r="A80" s="496"/>
      <c r="B80" s="502"/>
      <c r="C80" s="1"/>
    </row>
    <row r="81" spans="1:5" ht="13.8" x14ac:dyDescent="0.25">
      <c r="A81" s="496"/>
      <c r="B81" s="502"/>
      <c r="C81" s="1"/>
    </row>
    <row r="82" spans="1:5" ht="13.8" x14ac:dyDescent="0.25">
      <c r="A82" s="496"/>
      <c r="B82" s="497"/>
      <c r="C82" s="1"/>
    </row>
    <row r="83" spans="1:5" ht="13.8" x14ac:dyDescent="0.25">
      <c r="A83" s="39"/>
      <c r="B83" s="497"/>
      <c r="C83" s="392"/>
      <c r="D83" s="1"/>
      <c r="E83" s="1"/>
    </row>
    <row r="84" spans="1:5" ht="13.8" x14ac:dyDescent="0.25">
      <c r="A84" s="39"/>
      <c r="B84" s="497"/>
      <c r="C84" s="392"/>
      <c r="D84" s="1"/>
      <c r="E84" s="1"/>
    </row>
    <row r="85" spans="1:5" ht="13.8" x14ac:dyDescent="0.25">
      <c r="A85" s="39"/>
      <c r="B85" s="497"/>
      <c r="C85" s="392"/>
      <c r="D85" s="1"/>
      <c r="E85" s="1"/>
    </row>
    <row r="86" spans="1:5" ht="13.8" x14ac:dyDescent="0.25">
      <c r="A86" s="39"/>
      <c r="B86" s="497"/>
      <c r="C86" s="392"/>
      <c r="D86" s="1"/>
      <c r="E86" s="1"/>
    </row>
    <row r="87" spans="1:5" ht="13.8" x14ac:dyDescent="0.25">
      <c r="A87" s="39"/>
      <c r="B87" s="497"/>
      <c r="C87" s="392"/>
      <c r="D87" s="1"/>
      <c r="E87" s="1"/>
    </row>
    <row r="88" spans="1:5" ht="13.8" x14ac:dyDescent="0.25">
      <c r="A88" s="39"/>
      <c r="B88" s="497"/>
      <c r="C88" s="392"/>
      <c r="D88" s="1"/>
      <c r="E88" s="1"/>
    </row>
    <row r="89" spans="1:5" ht="13.8" x14ac:dyDescent="0.25">
      <c r="A89" s="39"/>
      <c r="B89" s="497"/>
      <c r="C89" s="392"/>
      <c r="D89" s="1"/>
      <c r="E89" s="1"/>
    </row>
    <row r="90" spans="1:5" ht="13.8" x14ac:dyDescent="0.25">
      <c r="A90" s="39"/>
      <c r="B90" s="497"/>
      <c r="C90" s="392"/>
      <c r="D90" s="1"/>
      <c r="E90" s="1"/>
    </row>
    <row r="91" spans="1:5" ht="13.8" x14ac:dyDescent="0.25">
      <c r="A91" s="39"/>
      <c r="B91" s="497"/>
      <c r="C91" s="392"/>
      <c r="D91" s="1"/>
      <c r="E91" s="1"/>
    </row>
    <row r="92" spans="1:5" ht="13.8" x14ac:dyDescent="0.25">
      <c r="A92" s="39"/>
      <c r="B92" s="497"/>
      <c r="C92" s="392"/>
      <c r="D92" s="1"/>
      <c r="E92" s="1"/>
    </row>
    <row r="93" spans="1:5" ht="13.8" x14ac:dyDescent="0.25">
      <c r="A93" s="39"/>
      <c r="B93" s="497"/>
      <c r="C93" s="392"/>
      <c r="D93" s="1"/>
      <c r="E93" s="1"/>
    </row>
    <row r="94" spans="1:5" ht="13.8" x14ac:dyDescent="0.25">
      <c r="A94" s="39"/>
      <c r="B94" s="497"/>
      <c r="C94" s="392"/>
      <c r="D94" s="1"/>
      <c r="E94" s="1"/>
    </row>
    <row r="95" spans="1:5" ht="13.8" x14ac:dyDescent="0.25">
      <c r="A95" s="39"/>
      <c r="B95" s="497"/>
      <c r="C95" s="392"/>
      <c r="D95" s="1"/>
      <c r="E95" s="1"/>
    </row>
    <row r="96" spans="1:5" ht="13.8" x14ac:dyDescent="0.25">
      <c r="A96" s="39"/>
      <c r="B96" s="497"/>
      <c r="C96" s="392"/>
      <c r="D96" s="1"/>
      <c r="E96" s="1"/>
    </row>
    <row r="97" spans="1:5" ht="13.8" x14ac:dyDescent="0.25">
      <c r="A97" s="39"/>
      <c r="B97" s="497"/>
      <c r="C97" s="392"/>
      <c r="D97" s="1"/>
      <c r="E97" s="1"/>
    </row>
    <row r="98" spans="1:5" ht="13.8" x14ac:dyDescent="0.25">
      <c r="A98" s="39"/>
      <c r="B98" s="497"/>
      <c r="C98" s="392"/>
      <c r="D98" s="1"/>
      <c r="E98" s="1"/>
    </row>
    <row r="99" spans="1:5" ht="13.8" x14ac:dyDescent="0.25">
      <c r="A99" s="39"/>
      <c r="B99" s="497"/>
      <c r="C99" s="392"/>
      <c r="D99" s="1"/>
      <c r="E99" s="1"/>
    </row>
    <row r="100" spans="1:5" ht="13.8" x14ac:dyDescent="0.25">
      <c r="A100" s="39"/>
      <c r="B100" s="497"/>
      <c r="C100" s="392"/>
      <c r="D100" s="1"/>
      <c r="E100" s="1"/>
    </row>
    <row r="101" spans="1:5" ht="13.8" x14ac:dyDescent="0.25">
      <c r="A101" s="39"/>
      <c r="B101" s="497"/>
      <c r="C101" s="392"/>
      <c r="D101" s="1"/>
      <c r="E101" s="1"/>
    </row>
    <row r="102" spans="1:5" ht="13.8" x14ac:dyDescent="0.25">
      <c r="A102" s="39"/>
      <c r="B102" s="497"/>
      <c r="C102" s="392"/>
      <c r="D102" s="1"/>
      <c r="E102" s="1"/>
    </row>
    <row r="103" spans="1:5" ht="13.8" x14ac:dyDescent="0.25">
      <c r="A103" s="39"/>
      <c r="B103" s="497"/>
      <c r="C103" s="392"/>
      <c r="D103" s="1"/>
      <c r="E103" s="1"/>
    </row>
    <row r="104" spans="1:5" ht="13.8" x14ac:dyDescent="0.25">
      <c r="A104" s="39"/>
      <c r="B104" s="497"/>
      <c r="C104" s="392"/>
      <c r="D104" s="1"/>
      <c r="E104" s="1"/>
    </row>
    <row r="105" spans="1:5" ht="13.8" x14ac:dyDescent="0.25">
      <c r="A105" s="39"/>
      <c r="B105" s="497"/>
      <c r="C105" s="392"/>
      <c r="D105" s="1"/>
      <c r="E105" s="1"/>
    </row>
    <row r="106" spans="1:5" ht="13.8" x14ac:dyDescent="0.25">
      <c r="A106" s="39"/>
      <c r="B106" s="497"/>
      <c r="C106" s="392"/>
      <c r="D106" s="1"/>
      <c r="E106" s="1"/>
    </row>
    <row r="107" spans="1:5" ht="13.8" x14ac:dyDescent="0.25">
      <c r="A107" s="39"/>
      <c r="B107" s="497"/>
      <c r="C107" s="392"/>
      <c r="D107" s="1"/>
      <c r="E107" s="1"/>
    </row>
    <row r="108" spans="1:5" ht="13.8" x14ac:dyDescent="0.25">
      <c r="A108" s="39"/>
      <c r="B108" s="497"/>
      <c r="C108" s="392"/>
      <c r="D108" s="1"/>
      <c r="E108" s="1"/>
    </row>
    <row r="109" spans="1:5" ht="13.8" x14ac:dyDescent="0.25">
      <c r="A109" s="39"/>
      <c r="B109" s="497"/>
      <c r="C109" s="392"/>
      <c r="D109" s="1"/>
      <c r="E109" s="1"/>
    </row>
    <row r="110" spans="1:5" ht="13.8" x14ac:dyDescent="0.25">
      <c r="A110" s="39"/>
      <c r="B110" s="497"/>
      <c r="C110" s="392"/>
      <c r="D110" s="1"/>
      <c r="E110" s="1"/>
    </row>
    <row r="111" spans="1:5" ht="13.8" x14ac:dyDescent="0.25">
      <c r="A111" s="39"/>
      <c r="B111" s="497"/>
      <c r="C111" s="392"/>
      <c r="D111" s="1"/>
      <c r="E111" s="1"/>
    </row>
    <row r="112" spans="1:5" ht="13.8" x14ac:dyDescent="0.25">
      <c r="A112" s="39"/>
      <c r="B112" s="497"/>
      <c r="C112" s="392"/>
      <c r="D112" s="1"/>
      <c r="E112" s="1"/>
    </row>
    <row r="113" spans="1:5" ht="13.8" x14ac:dyDescent="0.25">
      <c r="A113" s="39"/>
      <c r="B113" s="497"/>
      <c r="C113" s="392"/>
      <c r="D113" s="1"/>
      <c r="E113" s="1"/>
    </row>
    <row r="114" spans="1:5" ht="13.8" x14ac:dyDescent="0.25">
      <c r="A114" s="39"/>
      <c r="B114" s="497"/>
      <c r="C114" s="392"/>
      <c r="D114" s="1"/>
      <c r="E114" s="1"/>
    </row>
    <row r="115" spans="1:5" ht="13.8" x14ac:dyDescent="0.25">
      <c r="A115" s="39"/>
      <c r="B115" s="497"/>
      <c r="C115" s="392"/>
      <c r="D115" s="1"/>
      <c r="E115" s="1"/>
    </row>
    <row r="116" spans="1:5" ht="13.8" x14ac:dyDescent="0.25">
      <c r="A116" s="39"/>
      <c r="B116" s="497"/>
      <c r="C116" s="392"/>
      <c r="D116" s="1"/>
      <c r="E116" s="1"/>
    </row>
    <row r="117" spans="1:5" ht="13.8" x14ac:dyDescent="0.25">
      <c r="A117" s="39"/>
      <c r="B117" s="497"/>
      <c r="C117" s="392"/>
      <c r="D117" s="1"/>
      <c r="E117" s="1"/>
    </row>
    <row r="118" spans="1:5" ht="13.8" x14ac:dyDescent="0.25">
      <c r="A118" s="39"/>
      <c r="B118" s="497"/>
      <c r="C118" s="392"/>
      <c r="D118" s="1"/>
      <c r="E118" s="1"/>
    </row>
    <row r="119" spans="1:5" ht="13.8" x14ac:dyDescent="0.25">
      <c r="A119" s="39"/>
      <c r="B119" s="497"/>
      <c r="C119" s="392"/>
      <c r="D119" s="1"/>
      <c r="E119" s="1"/>
    </row>
    <row r="120" spans="1:5" ht="13.8" x14ac:dyDescent="0.25">
      <c r="A120" s="39"/>
      <c r="B120" s="497"/>
      <c r="C120" s="392"/>
      <c r="D120" s="1"/>
      <c r="E120" s="1"/>
    </row>
    <row r="121" spans="1:5" ht="13.8" x14ac:dyDescent="0.25">
      <c r="A121" s="39"/>
      <c r="B121" s="497"/>
      <c r="C121" s="392"/>
      <c r="D121" s="1"/>
      <c r="E121" s="1"/>
    </row>
    <row r="122" spans="1:5" ht="13.8" x14ac:dyDescent="0.25">
      <c r="A122" s="39"/>
      <c r="B122" s="497"/>
      <c r="C122" s="392"/>
      <c r="D122" s="1"/>
      <c r="E122" s="1"/>
    </row>
    <row r="123" spans="1:5" ht="13.8" x14ac:dyDescent="0.25">
      <c r="A123" s="39"/>
      <c r="B123" s="497"/>
      <c r="C123" s="392"/>
      <c r="D123" s="1"/>
      <c r="E123" s="1"/>
    </row>
    <row r="124" spans="1:5" ht="13.8" x14ac:dyDescent="0.25">
      <c r="A124" s="39"/>
      <c r="B124" s="497"/>
      <c r="C124" s="392"/>
      <c r="D124" s="1"/>
      <c r="E124" s="1"/>
    </row>
    <row r="125" spans="1:5" ht="13.8" x14ac:dyDescent="0.25">
      <c r="A125" s="39"/>
      <c r="B125" s="497"/>
      <c r="C125" s="392"/>
      <c r="D125" s="1"/>
      <c r="E125" s="1"/>
    </row>
    <row r="126" spans="1:5" ht="13.8" x14ac:dyDescent="0.25">
      <c r="A126" s="39"/>
      <c r="B126" s="497"/>
      <c r="C126" s="392"/>
      <c r="D126" s="1"/>
      <c r="E126" s="1"/>
    </row>
    <row r="127" spans="1:5" ht="13.8" x14ac:dyDescent="0.25">
      <c r="A127" s="39"/>
      <c r="B127" s="497"/>
      <c r="C127" s="392"/>
      <c r="D127" s="1"/>
      <c r="E127" s="1"/>
    </row>
    <row r="128" spans="1:5" ht="13.8" x14ac:dyDescent="0.25">
      <c r="A128" s="39"/>
      <c r="B128" s="497"/>
      <c r="C128" s="392"/>
      <c r="D128" s="1"/>
      <c r="E128" s="1"/>
    </row>
    <row r="129" spans="1:5" ht="13.8" x14ac:dyDescent="0.25">
      <c r="A129" s="39"/>
      <c r="B129" s="497"/>
      <c r="C129" s="392"/>
      <c r="D129" s="1"/>
      <c r="E129" s="1"/>
    </row>
    <row r="130" spans="1:5" ht="13.8" x14ac:dyDescent="0.25">
      <c r="A130" s="39"/>
      <c r="B130" s="497"/>
      <c r="C130" s="392"/>
      <c r="D130" s="1"/>
      <c r="E130" s="1"/>
    </row>
    <row r="131" spans="1:5" ht="13.8" x14ac:dyDescent="0.25">
      <c r="A131" s="39"/>
      <c r="B131" s="497"/>
      <c r="C131" s="392"/>
      <c r="D131" s="1"/>
      <c r="E131" s="1"/>
    </row>
    <row r="132" spans="1:5" ht="13.8" x14ac:dyDescent="0.25">
      <c r="A132" s="39"/>
      <c r="B132" s="497"/>
      <c r="C132" s="392"/>
      <c r="D132" s="1"/>
      <c r="E132" s="1"/>
    </row>
    <row r="133" spans="1:5" ht="13.8" x14ac:dyDescent="0.25">
      <c r="A133" s="39"/>
      <c r="B133" s="497"/>
      <c r="C133" s="392"/>
      <c r="D133" s="1"/>
      <c r="E133" s="1"/>
    </row>
    <row r="134" spans="1:5" ht="13.8" x14ac:dyDescent="0.25">
      <c r="A134" s="39"/>
      <c r="B134" s="497"/>
      <c r="C134" s="392"/>
      <c r="D134" s="1"/>
      <c r="E134" s="1"/>
    </row>
    <row r="135" spans="1:5" ht="13.8" x14ac:dyDescent="0.25">
      <c r="A135" s="39"/>
      <c r="B135" s="497"/>
      <c r="C135" s="392"/>
      <c r="D135" s="1"/>
      <c r="E135" s="1"/>
    </row>
    <row r="136" spans="1:5" ht="13.8" x14ac:dyDescent="0.25">
      <c r="A136" s="39"/>
      <c r="B136" s="497"/>
      <c r="C136" s="392"/>
      <c r="D136" s="1"/>
      <c r="E136" s="1"/>
    </row>
    <row r="137" spans="1:5" ht="13.8" x14ac:dyDescent="0.25">
      <c r="A137" s="39"/>
      <c r="B137" s="497"/>
      <c r="C137" s="392"/>
      <c r="D137" s="1"/>
      <c r="E137" s="1"/>
    </row>
    <row r="138" spans="1:5" ht="13.8" x14ac:dyDescent="0.25">
      <c r="A138" s="39"/>
      <c r="B138" s="497"/>
      <c r="C138" s="392"/>
      <c r="D138" s="1"/>
      <c r="E138" s="1"/>
    </row>
    <row r="139" spans="1:5" ht="13.8" x14ac:dyDescent="0.25">
      <c r="A139" s="39"/>
      <c r="B139" s="497"/>
      <c r="C139" s="392"/>
      <c r="D139" s="1"/>
      <c r="E139" s="1"/>
    </row>
    <row r="140" spans="1:5" ht="13.8" x14ac:dyDescent="0.25">
      <c r="A140" s="39"/>
      <c r="B140" s="497"/>
      <c r="C140" s="392"/>
      <c r="D140" s="1"/>
      <c r="E140" s="1"/>
    </row>
    <row r="141" spans="1:5" ht="13.8" x14ac:dyDescent="0.25">
      <c r="A141" s="39"/>
      <c r="B141" s="497"/>
      <c r="C141" s="392"/>
      <c r="D141" s="1"/>
      <c r="E141" s="1"/>
    </row>
    <row r="142" spans="1:5" ht="13.8" x14ac:dyDescent="0.25">
      <c r="A142" s="39"/>
      <c r="B142" s="497"/>
      <c r="C142" s="392"/>
      <c r="D142" s="1"/>
      <c r="E142" s="1"/>
    </row>
    <row r="143" spans="1:5" ht="13.8" x14ac:dyDescent="0.25">
      <c r="A143" s="39"/>
      <c r="B143" s="497"/>
      <c r="C143" s="392"/>
      <c r="D143" s="1"/>
      <c r="E143" s="1"/>
    </row>
    <row r="144" spans="1:5" ht="13.8" x14ac:dyDescent="0.25">
      <c r="A144" s="39"/>
      <c r="B144" s="497"/>
      <c r="C144" s="392"/>
      <c r="D144" s="1"/>
      <c r="E144" s="1"/>
    </row>
    <row r="145" spans="1:5" ht="13.8" x14ac:dyDescent="0.25">
      <c r="A145" s="39"/>
      <c r="B145" s="497"/>
      <c r="C145" s="392"/>
      <c r="D145" s="1"/>
      <c r="E145" s="1"/>
    </row>
    <row r="146" spans="1:5" ht="13.8" x14ac:dyDescent="0.25">
      <c r="A146" s="39"/>
      <c r="B146" s="497"/>
      <c r="C146" s="392"/>
      <c r="D146" s="1"/>
      <c r="E146" s="1"/>
    </row>
    <row r="147" spans="1:5" ht="13.8" x14ac:dyDescent="0.25">
      <c r="A147" s="39"/>
      <c r="B147" s="497"/>
      <c r="C147" s="392"/>
      <c r="D147" s="1"/>
      <c r="E147" s="1"/>
    </row>
    <row r="148" spans="1:5" ht="13.8" x14ac:dyDescent="0.25">
      <c r="A148" s="39"/>
      <c r="B148" s="497"/>
      <c r="C148" s="392"/>
      <c r="D148" s="1"/>
      <c r="E148" s="1"/>
    </row>
    <row r="149" spans="1:5" ht="13.8" x14ac:dyDescent="0.25">
      <c r="A149" s="39"/>
      <c r="B149" s="497"/>
      <c r="C149" s="392"/>
      <c r="D149" s="1"/>
      <c r="E149" s="1"/>
    </row>
    <row r="150" spans="1:5" ht="13.8" x14ac:dyDescent="0.25">
      <c r="A150" s="39"/>
      <c r="B150" s="497"/>
      <c r="C150" s="392"/>
      <c r="D150" s="1"/>
      <c r="E150" s="1"/>
    </row>
    <row r="151" spans="1:5" ht="13.8" x14ac:dyDescent="0.25">
      <c r="A151" s="39"/>
      <c r="B151" s="497"/>
      <c r="C151" s="392"/>
      <c r="D151" s="1"/>
      <c r="E151" s="1"/>
    </row>
    <row r="152" spans="1:5" ht="13.8" x14ac:dyDescent="0.25">
      <c r="A152" s="39"/>
      <c r="B152" s="497"/>
      <c r="C152" s="392"/>
      <c r="D152" s="1"/>
      <c r="E152" s="1"/>
    </row>
    <row r="153" spans="1:5" ht="13.8" x14ac:dyDescent="0.25">
      <c r="A153" s="39"/>
      <c r="B153" s="497"/>
      <c r="C153" s="392"/>
      <c r="D153" s="1"/>
      <c r="E153" s="1"/>
    </row>
    <row r="154" spans="1:5" ht="13.8" x14ac:dyDescent="0.25">
      <c r="A154" s="39"/>
      <c r="B154" s="497"/>
      <c r="C154" s="392"/>
      <c r="D154" s="1"/>
      <c r="E154" s="1"/>
    </row>
    <row r="155" spans="1:5" ht="13.8" x14ac:dyDescent="0.25">
      <c r="A155" s="39"/>
      <c r="B155" s="497"/>
      <c r="C155" s="392"/>
      <c r="D155" s="1"/>
      <c r="E155" s="1"/>
    </row>
    <row r="156" spans="1:5" ht="13.8" x14ac:dyDescent="0.25">
      <c r="A156" s="39"/>
      <c r="B156" s="497"/>
      <c r="C156" s="392"/>
      <c r="D156" s="1"/>
      <c r="E156" s="1"/>
    </row>
    <row r="157" spans="1:5" ht="13.8" x14ac:dyDescent="0.25">
      <c r="A157" s="39"/>
      <c r="B157" s="497"/>
      <c r="C157" s="392"/>
      <c r="D157" s="1"/>
      <c r="E157" s="1"/>
    </row>
    <row r="158" spans="1:5" ht="13.8" x14ac:dyDescent="0.25">
      <c r="A158" s="39"/>
      <c r="B158" s="497"/>
      <c r="C158" s="392"/>
      <c r="D158" s="1"/>
      <c r="E158" s="1"/>
    </row>
    <row r="159" spans="1:5" ht="13.8" x14ac:dyDescent="0.25">
      <c r="A159" s="39"/>
      <c r="B159" s="497"/>
      <c r="C159" s="392"/>
      <c r="D159" s="1"/>
      <c r="E159" s="1"/>
    </row>
    <row r="160" spans="1:5" ht="13.8" x14ac:dyDescent="0.25">
      <c r="A160" s="39"/>
      <c r="B160" s="497"/>
      <c r="C160" s="392"/>
      <c r="D160" s="1"/>
      <c r="E160" s="1"/>
    </row>
    <row r="161" spans="1:5" ht="13.8" x14ac:dyDescent="0.25">
      <c r="A161" s="39"/>
      <c r="B161" s="497"/>
      <c r="C161" s="392"/>
      <c r="D161" s="1"/>
      <c r="E161" s="1"/>
    </row>
    <row r="162" spans="1:5" ht="13.8" x14ac:dyDescent="0.25">
      <c r="A162" s="39"/>
      <c r="B162" s="497"/>
      <c r="C162" s="392"/>
      <c r="D162" s="1"/>
      <c r="E162" s="1"/>
    </row>
    <row r="163" spans="1:5" ht="13.8" x14ac:dyDescent="0.25">
      <c r="A163" s="39"/>
      <c r="B163" s="497"/>
      <c r="C163" s="392"/>
      <c r="D163" s="1"/>
      <c r="E163" s="1"/>
    </row>
    <row r="164" spans="1:5" ht="13.8" x14ac:dyDescent="0.25">
      <c r="A164" s="39"/>
      <c r="B164" s="497"/>
      <c r="C164" s="392"/>
      <c r="D164" s="1"/>
      <c r="E164" s="1"/>
    </row>
    <row r="165" spans="1:5" ht="13.8" x14ac:dyDescent="0.25">
      <c r="A165" s="39"/>
      <c r="B165" s="497"/>
      <c r="C165" s="392"/>
      <c r="D165" s="1"/>
      <c r="E165" s="1"/>
    </row>
    <row r="166" spans="1:5" ht="13.8" x14ac:dyDescent="0.25">
      <c r="A166" s="39"/>
      <c r="B166" s="392"/>
      <c r="C166" s="392"/>
      <c r="D166" s="1"/>
      <c r="E166" s="1"/>
    </row>
    <row r="167" spans="1:5" x14ac:dyDescent="0.25">
      <c r="A167" s="1"/>
      <c r="B167" s="392"/>
      <c r="C167" s="392"/>
      <c r="D167" s="1"/>
      <c r="E167" s="1"/>
    </row>
    <row r="168" spans="1:5" x14ac:dyDescent="0.25">
      <c r="A168" s="1"/>
      <c r="B168" s="392"/>
      <c r="C168" s="392"/>
      <c r="D168" s="1"/>
      <c r="E168" s="1"/>
    </row>
    <row r="169" spans="1:5" x14ac:dyDescent="0.25">
      <c r="A169" s="1"/>
      <c r="B169" s="392"/>
      <c r="C169" s="392"/>
      <c r="D169" s="1"/>
      <c r="E169" s="1"/>
    </row>
    <row r="170" spans="1:5" x14ac:dyDescent="0.25">
      <c r="A170" s="1"/>
      <c r="B170" s="392"/>
      <c r="C170" s="392"/>
      <c r="D170" s="1"/>
      <c r="E170" s="1"/>
    </row>
    <row r="171" spans="1:5" x14ac:dyDescent="0.25">
      <c r="A171" s="1"/>
      <c r="B171" s="392"/>
      <c r="C171" s="392"/>
      <c r="D171" s="1"/>
      <c r="E171" s="1"/>
    </row>
    <row r="172" spans="1:5" x14ac:dyDescent="0.25">
      <c r="A172" s="1"/>
      <c r="B172" s="392"/>
      <c r="C172" s="392"/>
      <c r="D172" s="1"/>
      <c r="E172" s="1"/>
    </row>
    <row r="173" spans="1:5" x14ac:dyDescent="0.25">
      <c r="A173" s="1"/>
      <c r="B173" s="392"/>
      <c r="C173" s="392"/>
      <c r="D173" s="1"/>
      <c r="E173" s="1"/>
    </row>
    <row r="174" spans="1:5" x14ac:dyDescent="0.25">
      <c r="A174" s="1"/>
      <c r="B174" s="392"/>
      <c r="C174" s="392"/>
      <c r="D174" s="1"/>
      <c r="E174" s="1"/>
    </row>
    <row r="175" spans="1:5" x14ac:dyDescent="0.25">
      <c r="A175" s="1"/>
      <c r="B175" s="392"/>
      <c r="C175" s="392"/>
      <c r="D175" s="1"/>
      <c r="E175" s="1"/>
    </row>
    <row r="176" spans="1:5" x14ac:dyDescent="0.25">
      <c r="A176" s="1"/>
      <c r="B176" s="392"/>
      <c r="C176" s="392"/>
      <c r="D176" s="1"/>
      <c r="E176" s="1"/>
    </row>
    <row r="177" spans="1:5" x14ac:dyDescent="0.25">
      <c r="A177" s="1"/>
      <c r="B177" s="392"/>
      <c r="C177" s="392"/>
      <c r="D177" s="1"/>
      <c r="E177" s="1"/>
    </row>
    <row r="178" spans="1:5" x14ac:dyDescent="0.25">
      <c r="A178" s="1"/>
      <c r="B178" s="392"/>
      <c r="C178" s="392"/>
      <c r="D178" s="1"/>
      <c r="E178" s="1"/>
    </row>
    <row r="179" spans="1:5" x14ac:dyDescent="0.25">
      <c r="A179" s="1"/>
      <c r="B179" s="392"/>
      <c r="C179" s="392"/>
      <c r="D179" s="1"/>
      <c r="E179" s="1"/>
    </row>
    <row r="180" spans="1:5" x14ac:dyDescent="0.25">
      <c r="A180" s="1"/>
      <c r="B180" s="392"/>
      <c r="C180" s="392"/>
      <c r="D180" s="1"/>
      <c r="E180" s="1"/>
    </row>
    <row r="181" spans="1:5" x14ac:dyDescent="0.25">
      <c r="A181" s="1"/>
      <c r="B181" s="392"/>
      <c r="C181" s="392"/>
      <c r="D181" s="1"/>
      <c r="E181" s="1"/>
    </row>
    <row r="182" spans="1:5" x14ac:dyDescent="0.25">
      <c r="A182" s="1"/>
      <c r="B182" s="392"/>
      <c r="C182" s="392"/>
      <c r="D182" s="1"/>
      <c r="E182" s="1"/>
    </row>
    <row r="183" spans="1:5" x14ac:dyDescent="0.25">
      <c r="A183" s="1"/>
      <c r="B183" s="392"/>
      <c r="C183" s="392"/>
      <c r="D183" s="1"/>
      <c r="E183" s="1"/>
    </row>
    <row r="184" spans="1:5" x14ac:dyDescent="0.25">
      <c r="A184" s="1"/>
      <c r="B184" s="392"/>
      <c r="C184" s="392"/>
      <c r="D184" s="1"/>
      <c r="E184" s="1"/>
    </row>
    <row r="185" spans="1:5" x14ac:dyDescent="0.25">
      <c r="A185" s="1"/>
      <c r="B185" s="392"/>
      <c r="C185" s="392"/>
      <c r="D185" s="1"/>
      <c r="E185" s="1"/>
    </row>
    <row r="186" spans="1:5" x14ac:dyDescent="0.25">
      <c r="A186" s="1"/>
      <c r="B186" s="392"/>
      <c r="C186" s="392"/>
      <c r="D186" s="1"/>
      <c r="E186" s="1"/>
    </row>
    <row r="187" spans="1:5" x14ac:dyDescent="0.25">
      <c r="A187" s="1"/>
      <c r="B187" s="392"/>
      <c r="C187" s="392"/>
      <c r="D187" s="1"/>
      <c r="E187" s="1"/>
    </row>
    <row r="188" spans="1:5" x14ac:dyDescent="0.25">
      <c r="A188" s="1"/>
      <c r="B188" s="392"/>
      <c r="C188" s="392"/>
      <c r="D188" s="1"/>
      <c r="E188" s="1"/>
    </row>
    <row r="189" spans="1:5" x14ac:dyDescent="0.25">
      <c r="A189" s="1"/>
      <c r="B189" s="392"/>
      <c r="C189" s="392"/>
      <c r="D189" s="1"/>
      <c r="E189" s="1"/>
    </row>
    <row r="190" spans="1:5" x14ac:dyDescent="0.25">
      <c r="A190" s="1"/>
      <c r="B190" s="392"/>
      <c r="C190" s="392"/>
      <c r="D190" s="1"/>
      <c r="E190" s="1"/>
    </row>
    <row r="191" spans="1:5" x14ac:dyDescent="0.25">
      <c r="A191" s="1"/>
      <c r="B191" s="392"/>
      <c r="C191" s="392"/>
      <c r="D191" s="1"/>
      <c r="E191" s="1"/>
    </row>
    <row r="192" spans="1:5" x14ac:dyDescent="0.25">
      <c r="A192" s="1"/>
      <c r="B192" s="392"/>
      <c r="C192" s="392"/>
      <c r="D192" s="1"/>
      <c r="E192" s="1"/>
    </row>
    <row r="193" spans="1:5" x14ac:dyDescent="0.25">
      <c r="A193" s="1"/>
      <c r="B193" s="392"/>
      <c r="C193" s="392"/>
      <c r="D193" s="1"/>
      <c r="E193" s="1"/>
    </row>
    <row r="194" spans="1:5" x14ac:dyDescent="0.25">
      <c r="A194" s="1"/>
      <c r="B194" s="392"/>
      <c r="C194" s="392"/>
      <c r="D194" s="1"/>
      <c r="E194" s="1"/>
    </row>
    <row r="195" spans="1:5" x14ac:dyDescent="0.25">
      <c r="A195" s="1"/>
      <c r="B195" s="392"/>
      <c r="C195" s="392"/>
      <c r="D195" s="1"/>
      <c r="E195" s="1"/>
    </row>
    <row r="196" spans="1:5" x14ac:dyDescent="0.25">
      <c r="A196" s="1"/>
      <c r="B196" s="392"/>
      <c r="C196" s="392"/>
      <c r="D196" s="1"/>
      <c r="E196" s="1"/>
    </row>
    <row r="197" spans="1:5" x14ac:dyDescent="0.25">
      <c r="A197" s="1"/>
      <c r="B197" s="392"/>
      <c r="C197" s="392"/>
      <c r="D197" s="1"/>
      <c r="E197" s="1"/>
    </row>
    <row r="198" spans="1:5" x14ac:dyDescent="0.25">
      <c r="A198" s="1"/>
      <c r="B198" s="392"/>
      <c r="C198" s="392"/>
      <c r="D198" s="1"/>
      <c r="E198" s="1"/>
    </row>
    <row r="199" spans="1:5" x14ac:dyDescent="0.25">
      <c r="A199" s="1"/>
      <c r="B199" s="392"/>
      <c r="C199" s="392"/>
      <c r="D199" s="1"/>
      <c r="E199" s="1"/>
    </row>
    <row r="200" spans="1:5" x14ac:dyDescent="0.25">
      <c r="A200" s="1"/>
      <c r="B200" s="392"/>
      <c r="C200" s="392"/>
      <c r="D200" s="1"/>
      <c r="E200" s="1"/>
    </row>
    <row r="201" spans="1:5" x14ac:dyDescent="0.25">
      <c r="A201" s="1"/>
      <c r="B201" s="392"/>
      <c r="C201" s="392"/>
      <c r="D201" s="1"/>
      <c r="E201" s="1"/>
    </row>
    <row r="202" spans="1:5" x14ac:dyDescent="0.25">
      <c r="A202" s="1"/>
      <c r="B202" s="392"/>
      <c r="C202" s="392"/>
      <c r="D202" s="1"/>
      <c r="E202" s="1"/>
    </row>
    <row r="203" spans="1:5" x14ac:dyDescent="0.25">
      <c r="A203" s="1"/>
      <c r="B203" s="392"/>
      <c r="C203" s="392"/>
      <c r="D203" s="1"/>
      <c r="E203" s="1"/>
    </row>
    <row r="204" spans="1:5" x14ac:dyDescent="0.25">
      <c r="A204" s="1"/>
      <c r="B204" s="392"/>
      <c r="C204" s="392"/>
      <c r="D204" s="1"/>
      <c r="E204" s="1"/>
    </row>
    <row r="205" spans="1:5" x14ac:dyDescent="0.25">
      <c r="A205" s="1"/>
      <c r="B205" s="392"/>
      <c r="C205" s="392"/>
      <c r="D205" s="1"/>
      <c r="E205" s="1"/>
    </row>
    <row r="206" spans="1:5" x14ac:dyDescent="0.25">
      <c r="A206" s="1"/>
      <c r="B206" s="392"/>
      <c r="C206" s="392"/>
      <c r="D206" s="1"/>
      <c r="E206" s="1"/>
    </row>
    <row r="207" spans="1:5" x14ac:dyDescent="0.25">
      <c r="A207" s="1"/>
      <c r="B207" s="392"/>
      <c r="C207" s="392"/>
      <c r="D207" s="1"/>
      <c r="E207" s="1"/>
    </row>
    <row r="208" spans="1:5" x14ac:dyDescent="0.25">
      <c r="A208" s="1"/>
      <c r="B208" s="392"/>
      <c r="C208" s="392"/>
      <c r="D208" s="1"/>
      <c r="E208" s="1"/>
    </row>
    <row r="209" spans="1:5" x14ac:dyDescent="0.25">
      <c r="A209" s="1"/>
      <c r="B209" s="392"/>
      <c r="C209" s="392"/>
      <c r="D209" s="1"/>
      <c r="E209" s="1"/>
    </row>
    <row r="210" spans="1:5" x14ac:dyDescent="0.25">
      <c r="A210" s="1"/>
      <c r="B210" s="392"/>
      <c r="C210" s="392"/>
      <c r="D210" s="1"/>
      <c r="E210" s="1"/>
    </row>
    <row r="211" spans="1:5" x14ac:dyDescent="0.25">
      <c r="A211" s="1"/>
      <c r="B211" s="392"/>
      <c r="C211" s="392"/>
      <c r="D211" s="1"/>
      <c r="E211" s="1"/>
    </row>
    <row r="212" spans="1:5" x14ac:dyDescent="0.25">
      <c r="A212" s="1"/>
      <c r="B212" s="392"/>
      <c r="C212" s="392"/>
      <c r="D212" s="1"/>
      <c r="E212" s="1"/>
    </row>
    <row r="213" spans="1:5" x14ac:dyDescent="0.25">
      <c r="A213" s="1"/>
      <c r="B213" s="392"/>
      <c r="C213" s="392"/>
      <c r="D213" s="1"/>
      <c r="E213" s="1"/>
    </row>
    <row r="214" spans="1:5" x14ac:dyDescent="0.25">
      <c r="A214" s="1"/>
      <c r="B214" s="392"/>
      <c r="C214" s="392"/>
      <c r="D214" s="1"/>
      <c r="E214" s="1"/>
    </row>
    <row r="215" spans="1:5" x14ac:dyDescent="0.25">
      <c r="A215" s="1"/>
      <c r="B215" s="392"/>
      <c r="C215" s="392"/>
      <c r="D215" s="1"/>
      <c r="E215" s="1"/>
    </row>
    <row r="216" spans="1:5" x14ac:dyDescent="0.25">
      <c r="A216" s="1"/>
      <c r="B216" s="392"/>
      <c r="C216" s="392"/>
      <c r="D216" s="1"/>
      <c r="E216" s="1"/>
    </row>
    <row r="217" spans="1:5" x14ac:dyDescent="0.25">
      <c r="A217" s="1"/>
      <c r="B217" s="392"/>
      <c r="C217" s="392"/>
      <c r="D217" s="1"/>
      <c r="E217" s="1"/>
    </row>
    <row r="218" spans="1:5" x14ac:dyDescent="0.25">
      <c r="A218" s="1"/>
      <c r="B218" s="392"/>
      <c r="C218" s="392"/>
      <c r="D218" s="1"/>
      <c r="E218" s="1"/>
    </row>
    <row r="219" spans="1:5" x14ac:dyDescent="0.25">
      <c r="A219" s="1"/>
      <c r="B219" s="392"/>
      <c r="C219" s="392"/>
      <c r="D219" s="1"/>
      <c r="E219" s="1"/>
    </row>
    <row r="220" spans="1:5" x14ac:dyDescent="0.25">
      <c r="A220" s="1"/>
      <c r="B220" s="392"/>
      <c r="C220" s="392"/>
      <c r="D220" s="1"/>
      <c r="E220" s="1"/>
    </row>
    <row r="221" spans="1:5" x14ac:dyDescent="0.25">
      <c r="A221" s="1"/>
      <c r="B221" s="392"/>
      <c r="C221" s="392"/>
      <c r="D221" s="1"/>
      <c r="E221" s="1"/>
    </row>
    <row r="222" spans="1:5" x14ac:dyDescent="0.25">
      <c r="A222" s="1"/>
      <c r="B222" s="392"/>
      <c r="C222" s="392"/>
      <c r="D222" s="1"/>
      <c r="E222" s="1"/>
    </row>
    <row r="223" spans="1:5" x14ac:dyDescent="0.25">
      <c r="A223" s="1"/>
      <c r="B223" s="392"/>
      <c r="C223" s="392"/>
      <c r="D223" s="1"/>
      <c r="E223" s="1"/>
    </row>
    <row r="224" spans="1:5" x14ac:dyDescent="0.25">
      <c r="A224" s="1"/>
      <c r="B224" s="392"/>
      <c r="C224" s="392"/>
      <c r="D224" s="1"/>
      <c r="E224" s="1"/>
    </row>
    <row r="225" spans="1:5" x14ac:dyDescent="0.25">
      <c r="A225" s="1"/>
      <c r="B225" s="392"/>
      <c r="C225" s="392"/>
      <c r="D225" s="1"/>
      <c r="E225" s="1"/>
    </row>
    <row r="226" spans="1:5" x14ac:dyDescent="0.25">
      <c r="A226" s="1"/>
      <c r="B226" s="392"/>
      <c r="C226" s="392"/>
      <c r="D226" s="1"/>
      <c r="E226" s="1"/>
    </row>
    <row r="227" spans="1:5" x14ac:dyDescent="0.25">
      <c r="A227" s="1"/>
      <c r="B227" s="392"/>
      <c r="C227" s="392"/>
      <c r="D227" s="1"/>
      <c r="E227" s="1"/>
    </row>
    <row r="228" spans="1:5" x14ac:dyDescent="0.25">
      <c r="A228" s="1"/>
      <c r="B228" s="392"/>
      <c r="C228" s="392"/>
      <c r="D228" s="1"/>
      <c r="E228" s="1"/>
    </row>
    <row r="229" spans="1:5" x14ac:dyDescent="0.25">
      <c r="A229" s="1"/>
      <c r="B229" s="392"/>
      <c r="C229" s="392"/>
      <c r="D229" s="1"/>
      <c r="E229" s="1"/>
    </row>
    <row r="230" spans="1:5" x14ac:dyDescent="0.25">
      <c r="A230" s="1"/>
      <c r="B230" s="392"/>
      <c r="C230" s="392"/>
      <c r="D230" s="1"/>
      <c r="E230" s="1"/>
    </row>
    <row r="231" spans="1:5" x14ac:dyDescent="0.25">
      <c r="A231" s="1"/>
      <c r="B231" s="392"/>
      <c r="C231" s="392"/>
      <c r="D231" s="1"/>
      <c r="E231" s="1"/>
    </row>
    <row r="232" spans="1:5" x14ac:dyDescent="0.25">
      <c r="A232" s="1"/>
      <c r="B232" s="392"/>
      <c r="C232" s="392"/>
      <c r="D232" s="1"/>
      <c r="E232" s="1"/>
    </row>
    <row r="233" spans="1:5" x14ac:dyDescent="0.25">
      <c r="A233" s="1"/>
      <c r="B233" s="392"/>
      <c r="C233" s="392"/>
      <c r="D233" s="1"/>
      <c r="E233" s="1"/>
    </row>
    <row r="234" spans="1:5" x14ac:dyDescent="0.25">
      <c r="A234" s="1"/>
      <c r="B234" s="392"/>
      <c r="C234" s="392"/>
      <c r="D234" s="1"/>
      <c r="E234" s="1"/>
    </row>
    <row r="235" spans="1:5" x14ac:dyDescent="0.25">
      <c r="A235" s="1"/>
      <c r="B235" s="392"/>
      <c r="C235" s="392"/>
      <c r="D235" s="1"/>
      <c r="E235" s="1"/>
    </row>
    <row r="236" spans="1:5" x14ac:dyDescent="0.25">
      <c r="A236" s="1"/>
      <c r="B236" s="392"/>
      <c r="C236" s="392"/>
      <c r="D236" s="1"/>
      <c r="E236" s="1"/>
    </row>
    <row r="237" spans="1:5" x14ac:dyDescent="0.25">
      <c r="A237" s="1"/>
      <c r="B237" s="392"/>
      <c r="C237" s="392"/>
      <c r="D237" s="1"/>
      <c r="E237" s="1"/>
    </row>
    <row r="238" spans="1:5" x14ac:dyDescent="0.25">
      <c r="A238" s="1"/>
      <c r="B238" s="392"/>
      <c r="C238" s="392"/>
      <c r="D238" s="1"/>
      <c r="E238" s="1"/>
    </row>
    <row r="239" spans="1:5" x14ac:dyDescent="0.25">
      <c r="A239" s="1"/>
      <c r="B239" s="392"/>
      <c r="C239" s="392"/>
      <c r="D239" s="1"/>
      <c r="E239" s="1"/>
    </row>
    <row r="240" spans="1:5" x14ac:dyDescent="0.25">
      <c r="A240" s="1"/>
      <c r="B240" s="392"/>
      <c r="C240" s="392"/>
      <c r="D240" s="1"/>
      <c r="E240" s="1"/>
    </row>
    <row r="241" spans="1:5" x14ac:dyDescent="0.25">
      <c r="A241" s="1"/>
      <c r="B241" s="392"/>
      <c r="C241" s="392"/>
      <c r="D241" s="1"/>
      <c r="E241" s="1"/>
    </row>
    <row r="242" spans="1:5" x14ac:dyDescent="0.25">
      <c r="A242" s="1"/>
      <c r="B242" s="392"/>
      <c r="C242" s="392"/>
      <c r="D242" s="1"/>
      <c r="E242" s="1"/>
    </row>
    <row r="243" spans="1:5" x14ac:dyDescent="0.25">
      <c r="A243" s="1"/>
      <c r="B243" s="392"/>
      <c r="C243" s="392"/>
      <c r="D243" s="1"/>
      <c r="E243" s="1"/>
    </row>
    <row r="244" spans="1:5" x14ac:dyDescent="0.25">
      <c r="A244" s="1"/>
      <c r="B244" s="392"/>
      <c r="C244" s="392"/>
      <c r="D244" s="1"/>
      <c r="E244" s="1"/>
    </row>
    <row r="245" spans="1:5" x14ac:dyDescent="0.25">
      <c r="A245" s="1"/>
      <c r="B245" s="392"/>
      <c r="C245" s="392"/>
      <c r="D245" s="1"/>
      <c r="E245" s="1"/>
    </row>
    <row r="246" spans="1:5" x14ac:dyDescent="0.25">
      <c r="A246" s="1"/>
      <c r="B246" s="392"/>
      <c r="C246" s="392"/>
      <c r="D246" s="1"/>
      <c r="E246" s="1"/>
    </row>
    <row r="247" spans="1:5" x14ac:dyDescent="0.25">
      <c r="A247" s="1"/>
      <c r="B247" s="392"/>
      <c r="C247" s="392"/>
      <c r="D247" s="1"/>
      <c r="E247" s="1"/>
    </row>
    <row r="248" spans="1:5" x14ac:dyDescent="0.25">
      <c r="A248" s="1"/>
      <c r="B248" s="392"/>
      <c r="C248" s="392"/>
      <c r="D248" s="1"/>
      <c r="E248" s="1"/>
    </row>
    <row r="249" spans="1:5" x14ac:dyDescent="0.25">
      <c r="A249" s="1"/>
      <c r="B249" s="392"/>
      <c r="C249" s="392"/>
      <c r="D249" s="1"/>
      <c r="E249" s="1"/>
    </row>
    <row r="250" spans="1:5" x14ac:dyDescent="0.25">
      <c r="A250" s="1"/>
      <c r="B250" s="392"/>
      <c r="C250" s="392"/>
      <c r="D250" s="1"/>
      <c r="E250" s="1"/>
    </row>
    <row r="251" spans="1:5" x14ac:dyDescent="0.25">
      <c r="A251" s="1"/>
      <c r="B251" s="392"/>
      <c r="C251" s="392"/>
      <c r="D251" s="1"/>
      <c r="E251" s="1"/>
    </row>
    <row r="252" spans="1:5" x14ac:dyDescent="0.25">
      <c r="A252" s="1"/>
      <c r="B252" s="392"/>
      <c r="C252" s="392"/>
      <c r="D252" s="1"/>
      <c r="E252" s="1"/>
    </row>
    <row r="253" spans="1:5" x14ac:dyDescent="0.25">
      <c r="A253" s="1"/>
      <c r="B253" s="392"/>
      <c r="C253" s="392"/>
      <c r="D253" s="1"/>
      <c r="E253" s="1"/>
    </row>
    <row r="254" spans="1:5" x14ac:dyDescent="0.25">
      <c r="A254" s="1"/>
      <c r="B254" s="392"/>
      <c r="C254" s="392"/>
      <c r="D254" s="1"/>
      <c r="E254" s="1"/>
    </row>
    <row r="255" spans="1:5" x14ac:dyDescent="0.25">
      <c r="A255" s="1"/>
      <c r="B255" s="392"/>
      <c r="C255" s="392"/>
      <c r="D255" s="1"/>
      <c r="E255" s="1"/>
    </row>
    <row r="256" spans="1:5" x14ac:dyDescent="0.25">
      <c r="A256" s="1"/>
      <c r="B256" s="392"/>
      <c r="C256" s="392"/>
      <c r="D256" s="1"/>
      <c r="E256" s="1"/>
    </row>
    <row r="257" spans="1:5" x14ac:dyDescent="0.25">
      <c r="A257" s="1"/>
      <c r="B257" s="392"/>
      <c r="C257" s="392"/>
      <c r="D257" s="1"/>
      <c r="E257" s="1"/>
    </row>
    <row r="258" spans="1:5" x14ac:dyDescent="0.25">
      <c r="A258" s="1"/>
      <c r="B258" s="392"/>
      <c r="C258" s="392"/>
      <c r="D258" s="1"/>
      <c r="E258" s="1"/>
    </row>
    <row r="259" spans="1:5" x14ac:dyDescent="0.25">
      <c r="A259" s="1"/>
      <c r="B259" s="392"/>
      <c r="C259" s="392"/>
      <c r="D259" s="1"/>
      <c r="E259" s="1"/>
    </row>
    <row r="260" spans="1:5" x14ac:dyDescent="0.25">
      <c r="A260" s="1"/>
      <c r="B260" s="392"/>
      <c r="C260" s="392"/>
      <c r="D260" s="1"/>
      <c r="E260" s="1"/>
    </row>
    <row r="261" spans="1:5" x14ac:dyDescent="0.25">
      <c r="A261" s="1"/>
      <c r="B261" s="392"/>
      <c r="C261" s="392"/>
      <c r="D261" s="1"/>
      <c r="E261" s="1"/>
    </row>
    <row r="262" spans="1:5" x14ac:dyDescent="0.25">
      <c r="A262" s="1"/>
      <c r="B262" s="392"/>
      <c r="C262" s="392"/>
      <c r="D262" s="1"/>
      <c r="E262" s="1"/>
    </row>
    <row r="263" spans="1:5" x14ac:dyDescent="0.25">
      <c r="A263" s="1"/>
      <c r="B263" s="392"/>
      <c r="C263" s="392"/>
      <c r="D263" s="1"/>
      <c r="E263" s="1"/>
    </row>
    <row r="264" spans="1:5" x14ac:dyDescent="0.25">
      <c r="A264" s="1"/>
      <c r="B264" s="392"/>
      <c r="C264" s="392"/>
      <c r="D264" s="1"/>
      <c r="E264" s="1"/>
    </row>
    <row r="265" spans="1:5" x14ac:dyDescent="0.25">
      <c r="A265" s="1"/>
      <c r="B265" s="392"/>
      <c r="C265" s="392"/>
      <c r="D265" s="1"/>
      <c r="E265" s="1"/>
    </row>
    <row r="266" spans="1:5" x14ac:dyDescent="0.25">
      <c r="A266" s="1"/>
      <c r="B266" s="392"/>
      <c r="C266" s="392"/>
      <c r="D266" s="1"/>
      <c r="E266" s="1"/>
    </row>
    <row r="267" spans="1:5" x14ac:dyDescent="0.25">
      <c r="A267" s="1"/>
      <c r="B267" s="392"/>
      <c r="C267" s="392"/>
      <c r="D267" s="1"/>
      <c r="E267" s="1"/>
    </row>
    <row r="268" spans="1:5" x14ac:dyDescent="0.25">
      <c r="A268" s="1"/>
      <c r="B268" s="392"/>
      <c r="C268" s="392"/>
      <c r="D268" s="1"/>
      <c r="E268" s="1"/>
    </row>
    <row r="269" spans="1:5" x14ac:dyDescent="0.25">
      <c r="A269" s="1"/>
      <c r="B269" s="392"/>
      <c r="C269" s="392"/>
      <c r="D269" s="1"/>
      <c r="E269" s="1"/>
    </row>
    <row r="270" spans="1:5" x14ac:dyDescent="0.25">
      <c r="A270" s="1"/>
      <c r="B270" s="392"/>
      <c r="C270" s="392"/>
      <c r="D270" s="1"/>
      <c r="E270" s="1"/>
    </row>
    <row r="271" spans="1:5" x14ac:dyDescent="0.25">
      <c r="A271" s="1"/>
      <c r="B271" s="392"/>
      <c r="C271" s="392"/>
      <c r="D271" s="1"/>
      <c r="E271" s="1"/>
    </row>
    <row r="272" spans="1:5" x14ac:dyDescent="0.25">
      <c r="A272" s="1"/>
      <c r="B272" s="392"/>
      <c r="C272" s="392"/>
      <c r="D272" s="1"/>
      <c r="E272" s="1"/>
    </row>
    <row r="273" spans="1:5" x14ac:dyDescent="0.25">
      <c r="A273" s="1"/>
      <c r="B273" s="392"/>
      <c r="C273" s="392"/>
      <c r="D273" s="1"/>
      <c r="E273" s="1"/>
    </row>
    <row r="274" spans="1:5" x14ac:dyDescent="0.25">
      <c r="A274" s="1"/>
      <c r="B274" s="392"/>
      <c r="C274" s="392"/>
      <c r="D274" s="1"/>
      <c r="E274" s="1"/>
    </row>
    <row r="275" spans="1:5" x14ac:dyDescent="0.25">
      <c r="A275" s="1"/>
      <c r="B275" s="392"/>
      <c r="C275" s="392"/>
      <c r="D275" s="1"/>
      <c r="E275" s="1"/>
    </row>
    <row r="276" spans="1:5" x14ac:dyDescent="0.25">
      <c r="A276" s="1"/>
      <c r="B276" s="392"/>
      <c r="C276" s="392"/>
      <c r="D276" s="1"/>
      <c r="E276" s="1"/>
    </row>
    <row r="277" spans="1:5" x14ac:dyDescent="0.25">
      <c r="A277" s="1"/>
      <c r="B277" s="392"/>
      <c r="C277" s="392"/>
      <c r="D277" s="1"/>
      <c r="E277" s="1"/>
    </row>
    <row r="278" spans="1:5" x14ac:dyDescent="0.25">
      <c r="A278" s="1"/>
      <c r="B278" s="392"/>
      <c r="C278" s="392"/>
      <c r="D278" s="1"/>
      <c r="E278" s="1"/>
    </row>
    <row r="279" spans="1:5" x14ac:dyDescent="0.25">
      <c r="A279" s="1"/>
      <c r="B279" s="392"/>
      <c r="C279" s="392"/>
      <c r="D279" s="1"/>
      <c r="E279" s="1"/>
    </row>
    <row r="280" spans="1:5" x14ac:dyDescent="0.25">
      <c r="A280" s="1"/>
      <c r="B280" s="392"/>
      <c r="C280" s="392"/>
      <c r="D280" s="1"/>
      <c r="E280" s="1"/>
    </row>
    <row r="281" spans="1:5" x14ac:dyDescent="0.25">
      <c r="A281" s="1"/>
      <c r="B281" s="392"/>
      <c r="C281" s="392"/>
      <c r="D281" s="1"/>
      <c r="E281" s="1"/>
    </row>
    <row r="282" spans="1:5" x14ac:dyDescent="0.25">
      <c r="A282" s="1"/>
      <c r="B282" s="392"/>
      <c r="C282" s="392"/>
      <c r="D282" s="1"/>
      <c r="E282" s="1"/>
    </row>
    <row r="283" spans="1:5" x14ac:dyDescent="0.25">
      <c r="A283" s="1"/>
      <c r="B283" s="392"/>
      <c r="C283" s="392"/>
      <c r="D283" s="1"/>
      <c r="E283" s="1"/>
    </row>
    <row r="284" spans="1:5" x14ac:dyDescent="0.25">
      <c r="A284" s="1"/>
      <c r="B284" s="392"/>
      <c r="C284" s="392"/>
      <c r="D284" s="1"/>
      <c r="E284" s="1"/>
    </row>
    <row r="285" spans="1:5" x14ac:dyDescent="0.25">
      <c r="A285" s="1"/>
      <c r="B285" s="392"/>
      <c r="C285" s="392"/>
      <c r="D285" s="1"/>
      <c r="E285" s="1"/>
    </row>
    <row r="286" spans="1:5" x14ac:dyDescent="0.25">
      <c r="A286" s="1"/>
      <c r="B286" s="392"/>
      <c r="C286" s="392"/>
      <c r="D286" s="1"/>
      <c r="E286" s="1"/>
    </row>
    <row r="287" spans="1:5" x14ac:dyDescent="0.25">
      <c r="A287" s="1"/>
      <c r="B287" s="392"/>
      <c r="C287" s="392"/>
      <c r="D287" s="1"/>
      <c r="E287" s="1"/>
    </row>
    <row r="288" spans="1:5" x14ac:dyDescent="0.25">
      <c r="A288" s="1"/>
      <c r="B288" s="392"/>
      <c r="C288" s="392"/>
      <c r="D288" s="1"/>
      <c r="E288" s="1"/>
    </row>
    <row r="289" spans="1:5" x14ac:dyDescent="0.25">
      <c r="A289" s="1"/>
      <c r="B289" s="392"/>
      <c r="C289" s="392"/>
      <c r="D289" s="1"/>
      <c r="E289" s="1"/>
    </row>
    <row r="290" spans="1:5" x14ac:dyDescent="0.25">
      <c r="A290" s="1"/>
      <c r="B290" s="392"/>
      <c r="C290" s="392"/>
      <c r="D290" s="1"/>
      <c r="E290" s="1"/>
    </row>
    <row r="291" spans="1:5" x14ac:dyDescent="0.25">
      <c r="A291" s="1"/>
      <c r="B291" s="392"/>
      <c r="C291" s="392"/>
      <c r="D291" s="1"/>
      <c r="E291" s="1"/>
    </row>
    <row r="292" spans="1:5" x14ac:dyDescent="0.25">
      <c r="A292" s="1"/>
      <c r="B292" s="392"/>
      <c r="C292" s="392"/>
      <c r="D292" s="1"/>
      <c r="E292" s="1"/>
    </row>
    <row r="293" spans="1:5" x14ac:dyDescent="0.25">
      <c r="A293" s="1"/>
      <c r="B293" s="392"/>
      <c r="C293" s="392"/>
      <c r="D293" s="1"/>
      <c r="E293" s="1"/>
    </row>
    <row r="294" spans="1:5" x14ac:dyDescent="0.25">
      <c r="A294" s="1"/>
      <c r="B294" s="392"/>
      <c r="C294" s="392"/>
      <c r="D294" s="1"/>
      <c r="E294" s="1"/>
    </row>
    <row r="295" spans="1:5" x14ac:dyDescent="0.25">
      <c r="A295" s="1"/>
      <c r="B295" s="392"/>
      <c r="C295" s="392"/>
      <c r="D295" s="1"/>
      <c r="E295" s="1"/>
    </row>
    <row r="296" spans="1:5" x14ac:dyDescent="0.25">
      <c r="A296" s="1"/>
      <c r="B296" s="392"/>
      <c r="C296" s="392"/>
      <c r="D296" s="1"/>
      <c r="E296" s="1"/>
    </row>
    <row r="297" spans="1:5" x14ac:dyDescent="0.25">
      <c r="A297" s="1"/>
      <c r="B297" s="392"/>
      <c r="C297" s="392"/>
      <c r="D297" s="1"/>
      <c r="E297" s="1"/>
    </row>
    <row r="298" spans="1:5" x14ac:dyDescent="0.25">
      <c r="A298" s="1"/>
      <c r="B298" s="392"/>
      <c r="C298" s="392"/>
      <c r="D298" s="1"/>
      <c r="E298" s="1"/>
    </row>
    <row r="299" spans="1:5" x14ac:dyDescent="0.25">
      <c r="A299" s="1"/>
      <c r="B299" s="392"/>
      <c r="C299" s="392"/>
      <c r="D299" s="1"/>
      <c r="E299" s="1"/>
    </row>
    <row r="300" spans="1:5" x14ac:dyDescent="0.25">
      <c r="A300" s="1"/>
      <c r="B300" s="392"/>
      <c r="C300" s="392"/>
      <c r="D300" s="1"/>
      <c r="E300" s="1"/>
    </row>
    <row r="301" spans="1:5" x14ac:dyDescent="0.25">
      <c r="A301" s="1"/>
      <c r="B301" s="392"/>
      <c r="C301" s="392"/>
      <c r="D301" s="1"/>
      <c r="E301" s="1"/>
    </row>
    <row r="302" spans="1:5" x14ac:dyDescent="0.25">
      <c r="A302" s="1"/>
      <c r="B302" s="392"/>
      <c r="C302" s="392"/>
      <c r="D302" s="1"/>
      <c r="E302" s="1"/>
    </row>
    <row r="303" spans="1:5" x14ac:dyDescent="0.25">
      <c r="A303" s="1"/>
      <c r="B303" s="392"/>
      <c r="C303" s="392"/>
      <c r="D303" s="1"/>
      <c r="E303" s="1"/>
    </row>
    <row r="304" spans="1:5" x14ac:dyDescent="0.25">
      <c r="A304" s="1"/>
      <c r="B304" s="392"/>
      <c r="C304" s="392"/>
      <c r="D304" s="1"/>
      <c r="E304" s="1"/>
    </row>
    <row r="305" spans="1:5" x14ac:dyDescent="0.25">
      <c r="A305" s="1"/>
      <c r="B305" s="392"/>
      <c r="C305" s="392"/>
      <c r="D305" s="1"/>
      <c r="E305" s="1"/>
    </row>
    <row r="306" spans="1:5" x14ac:dyDescent="0.25">
      <c r="A306" s="1"/>
      <c r="B306" s="392"/>
      <c r="C306" s="392"/>
      <c r="D306" s="1"/>
      <c r="E306" s="1"/>
    </row>
    <row r="307" spans="1:5" x14ac:dyDescent="0.25">
      <c r="A307" s="1"/>
      <c r="B307" s="392"/>
      <c r="C307" s="392"/>
      <c r="D307" s="1"/>
      <c r="E307" s="1"/>
    </row>
    <row r="308" spans="1:5" x14ac:dyDescent="0.25">
      <c r="A308" s="1"/>
      <c r="B308" s="392"/>
      <c r="C308" s="392"/>
      <c r="D308" s="1"/>
      <c r="E308" s="1"/>
    </row>
    <row r="309" spans="1:5" x14ac:dyDescent="0.25">
      <c r="A309" s="1"/>
      <c r="B309" s="392"/>
      <c r="C309" s="392"/>
      <c r="D309" s="1"/>
      <c r="E309" s="1"/>
    </row>
    <row r="310" spans="1:5" x14ac:dyDescent="0.25">
      <c r="A310" s="1"/>
      <c r="B310" s="392"/>
      <c r="C310" s="392"/>
      <c r="D310" s="1"/>
      <c r="E310" s="1"/>
    </row>
    <row r="311" spans="1:5" x14ac:dyDescent="0.25">
      <c r="A311" s="1"/>
      <c r="B311" s="392"/>
      <c r="C311" s="392"/>
      <c r="D311" s="1"/>
      <c r="E311" s="1"/>
    </row>
    <row r="312" spans="1:5" x14ac:dyDescent="0.25">
      <c r="A312" s="1"/>
      <c r="B312" s="392"/>
      <c r="C312" s="392"/>
      <c r="D312" s="1"/>
      <c r="E312" s="1"/>
    </row>
    <row r="313" spans="1:5" x14ac:dyDescent="0.25">
      <c r="A313" s="1"/>
      <c r="B313" s="392"/>
      <c r="C313" s="392"/>
      <c r="D313" s="1"/>
      <c r="E313" s="1"/>
    </row>
    <row r="314" spans="1:5" x14ac:dyDescent="0.25">
      <c r="A314" s="1"/>
      <c r="B314" s="392"/>
      <c r="C314" s="392"/>
      <c r="D314" s="1"/>
      <c r="E314" s="1"/>
    </row>
    <row r="315" spans="1:5" x14ac:dyDescent="0.25">
      <c r="A315" s="1"/>
      <c r="B315" s="392"/>
      <c r="C315" s="392"/>
      <c r="D315" s="1"/>
      <c r="E315" s="1"/>
    </row>
    <row r="316" spans="1:5" x14ac:dyDescent="0.25">
      <c r="A316" s="1"/>
      <c r="B316" s="392"/>
      <c r="C316" s="392"/>
      <c r="D316" s="1"/>
      <c r="E316" s="1"/>
    </row>
    <row r="317" spans="1:5" x14ac:dyDescent="0.25">
      <c r="A317" s="1"/>
      <c r="B317" s="392"/>
      <c r="C317" s="392"/>
      <c r="D317" s="1"/>
      <c r="E317" s="1"/>
    </row>
    <row r="318" spans="1:5" x14ac:dyDescent="0.25">
      <c r="A318" s="1"/>
      <c r="B318" s="392"/>
      <c r="C318" s="392"/>
      <c r="D318" s="1"/>
      <c r="E318" s="1"/>
    </row>
    <row r="319" spans="1:5" x14ac:dyDescent="0.25">
      <c r="A319" s="1"/>
      <c r="B319" s="392"/>
      <c r="C319" s="392"/>
      <c r="D319" s="1"/>
      <c r="E319" s="1"/>
    </row>
    <row r="320" spans="1:5" x14ac:dyDescent="0.25">
      <c r="A320" s="1"/>
      <c r="B320" s="392"/>
      <c r="C320" s="392"/>
      <c r="D320" s="1"/>
      <c r="E320" s="1"/>
    </row>
    <row r="321" spans="1:5" x14ac:dyDescent="0.25">
      <c r="A321" s="1"/>
      <c r="B321" s="392"/>
      <c r="C321" s="392"/>
      <c r="D321" s="1"/>
      <c r="E321" s="1"/>
    </row>
    <row r="322" spans="1:5" x14ac:dyDescent="0.25">
      <c r="A322" s="1"/>
      <c r="B322" s="392"/>
      <c r="C322" s="392"/>
      <c r="D322" s="1"/>
      <c r="E322" s="1"/>
    </row>
    <row r="323" spans="1:5" x14ac:dyDescent="0.25">
      <c r="A323" s="1"/>
      <c r="B323" s="392"/>
      <c r="C323" s="392"/>
      <c r="D323" s="1"/>
      <c r="E323" s="1"/>
    </row>
    <row r="324" spans="1:5" x14ac:dyDescent="0.25">
      <c r="A324" s="1"/>
      <c r="B324" s="392"/>
      <c r="C324" s="392"/>
      <c r="D324" s="1"/>
      <c r="E324" s="1"/>
    </row>
    <row r="325" spans="1:5" x14ac:dyDescent="0.25">
      <c r="A325" s="1"/>
      <c r="B325" s="392"/>
      <c r="C325" s="392"/>
      <c r="D325" s="1"/>
      <c r="E325" s="1"/>
    </row>
    <row r="326" spans="1:5" x14ac:dyDescent="0.25">
      <c r="A326" s="1"/>
      <c r="B326" s="392"/>
      <c r="C326" s="392"/>
      <c r="D326" s="1"/>
      <c r="E326" s="1"/>
    </row>
    <row r="327" spans="1:5" x14ac:dyDescent="0.25">
      <c r="A327" s="1"/>
      <c r="B327" s="392"/>
      <c r="C327" s="392"/>
      <c r="D327" s="1"/>
      <c r="E327" s="1"/>
    </row>
    <row r="328" spans="1:5" x14ac:dyDescent="0.25">
      <c r="A328" s="1"/>
      <c r="B328" s="392"/>
      <c r="C328" s="392"/>
      <c r="D328" s="1"/>
      <c r="E328" s="1"/>
    </row>
    <row r="329" spans="1:5" x14ac:dyDescent="0.25">
      <c r="A329" s="1"/>
      <c r="B329" s="392"/>
      <c r="C329" s="392"/>
      <c r="D329" s="1"/>
      <c r="E329" s="1"/>
    </row>
    <row r="330" spans="1:5" x14ac:dyDescent="0.25">
      <c r="A330" s="1"/>
      <c r="B330" s="392"/>
      <c r="C330" s="392"/>
      <c r="D330" s="1"/>
      <c r="E330" s="1"/>
    </row>
    <row r="331" spans="1:5" x14ac:dyDescent="0.25">
      <c r="A331" s="1"/>
      <c r="B331" s="392"/>
      <c r="C331" s="392"/>
      <c r="D331" s="1"/>
      <c r="E331" s="1"/>
    </row>
    <row r="332" spans="1:5" x14ac:dyDescent="0.25">
      <c r="A332" s="1"/>
      <c r="B332" s="392"/>
      <c r="C332" s="392"/>
      <c r="D332" s="1"/>
      <c r="E332" s="1"/>
    </row>
    <row r="333" spans="1:5" x14ac:dyDescent="0.25">
      <c r="A333" s="1"/>
      <c r="B333" s="392"/>
      <c r="C333" s="392"/>
      <c r="D333" s="1"/>
      <c r="E333" s="1"/>
    </row>
    <row r="334" spans="1:5" x14ac:dyDescent="0.25">
      <c r="A334" s="1"/>
      <c r="B334" s="392"/>
      <c r="C334" s="392"/>
      <c r="D334" s="1"/>
      <c r="E334" s="1"/>
    </row>
    <row r="335" spans="1:5" x14ac:dyDescent="0.25">
      <c r="A335" s="1"/>
      <c r="B335" s="392"/>
      <c r="C335" s="392"/>
      <c r="D335" s="1"/>
      <c r="E335" s="1"/>
    </row>
    <row r="336" spans="1:5" x14ac:dyDescent="0.25">
      <c r="A336" s="1"/>
      <c r="B336" s="392"/>
      <c r="C336" s="392"/>
      <c r="D336" s="1"/>
      <c r="E336" s="1"/>
    </row>
    <row r="337" spans="1:5" x14ac:dyDescent="0.25">
      <c r="A337" s="1"/>
      <c r="B337" s="392"/>
      <c r="C337" s="392"/>
      <c r="D337" s="1"/>
      <c r="E337" s="1"/>
    </row>
    <row r="338" spans="1:5" x14ac:dyDescent="0.25">
      <c r="A338" s="1"/>
      <c r="B338" s="392"/>
      <c r="C338" s="392"/>
      <c r="D338" s="1"/>
      <c r="E338" s="1"/>
    </row>
    <row r="339" spans="1:5" x14ac:dyDescent="0.25">
      <c r="A339" s="1"/>
      <c r="B339" s="392"/>
      <c r="C339" s="392"/>
      <c r="D339" s="1"/>
      <c r="E339" s="1"/>
    </row>
    <row r="340" spans="1:5" x14ac:dyDescent="0.25">
      <c r="A340" s="1"/>
      <c r="B340" s="392"/>
      <c r="C340" s="392"/>
      <c r="D340" s="1"/>
      <c r="E340" s="1"/>
    </row>
    <row r="341" spans="1:5" x14ac:dyDescent="0.25">
      <c r="A341" s="1"/>
      <c r="B341" s="392"/>
      <c r="C341" s="392"/>
      <c r="D341" s="1"/>
      <c r="E341" s="1"/>
    </row>
    <row r="342" spans="1:5" x14ac:dyDescent="0.25">
      <c r="A342" s="1"/>
      <c r="B342" s="392"/>
      <c r="C342" s="392"/>
      <c r="D342" s="1"/>
      <c r="E342" s="1"/>
    </row>
    <row r="343" spans="1:5" x14ac:dyDescent="0.25">
      <c r="A343" s="1"/>
      <c r="B343" s="392"/>
      <c r="C343" s="392"/>
      <c r="D343" s="1"/>
      <c r="E343" s="1"/>
    </row>
    <row r="344" spans="1:5" x14ac:dyDescent="0.25">
      <c r="A344" s="1"/>
      <c r="B344" s="392"/>
      <c r="C344" s="392"/>
      <c r="D344" s="1"/>
      <c r="E344" s="1"/>
    </row>
    <row r="345" spans="1:5" x14ac:dyDescent="0.25">
      <c r="A345" s="1"/>
      <c r="B345" s="392"/>
      <c r="C345" s="392"/>
      <c r="D345" s="1"/>
      <c r="E345" s="1"/>
    </row>
    <row r="346" spans="1:5" x14ac:dyDescent="0.25">
      <c r="A346" s="1"/>
      <c r="B346" s="392"/>
      <c r="C346" s="392"/>
      <c r="D346" s="1"/>
      <c r="E346" s="1"/>
    </row>
    <row r="347" spans="1:5" x14ac:dyDescent="0.25">
      <c r="A347" s="1"/>
      <c r="B347" s="392"/>
      <c r="C347" s="392"/>
      <c r="D347" s="1"/>
      <c r="E347" s="1"/>
    </row>
    <row r="348" spans="1:5" x14ac:dyDescent="0.25">
      <c r="A348" s="1"/>
      <c r="B348" s="392"/>
      <c r="C348" s="392"/>
      <c r="D348" s="1"/>
      <c r="E348" s="1"/>
    </row>
    <row r="349" spans="1:5" x14ac:dyDescent="0.25">
      <c r="A349" s="1"/>
      <c r="B349" s="392"/>
      <c r="C349" s="392"/>
      <c r="D349" s="1"/>
      <c r="E349" s="1"/>
    </row>
    <row r="350" spans="1:5" x14ac:dyDescent="0.25">
      <c r="A350" s="1"/>
      <c r="B350" s="392"/>
      <c r="C350" s="392"/>
      <c r="D350" s="1"/>
      <c r="E350" s="1"/>
    </row>
    <row r="351" spans="1:5" x14ac:dyDescent="0.25">
      <c r="A351" s="1"/>
      <c r="B351" s="392"/>
      <c r="C351" s="392"/>
      <c r="D351" s="1"/>
      <c r="E351" s="1"/>
    </row>
    <row r="352" spans="1:5" x14ac:dyDescent="0.25">
      <c r="A352" s="1"/>
      <c r="B352" s="392"/>
      <c r="C352" s="392"/>
      <c r="D352" s="1"/>
      <c r="E352" s="1"/>
    </row>
    <row r="353" spans="1:5" x14ac:dyDescent="0.25">
      <c r="A353" s="1"/>
      <c r="B353" s="392"/>
      <c r="C353" s="392"/>
      <c r="D353" s="1"/>
      <c r="E353" s="1"/>
    </row>
    <row r="354" spans="1:5" x14ac:dyDescent="0.25">
      <c r="A354" s="1"/>
      <c r="B354" s="392"/>
      <c r="C354" s="392"/>
      <c r="D354" s="1"/>
      <c r="E354" s="1"/>
    </row>
    <row r="355" spans="1:5" x14ac:dyDescent="0.25">
      <c r="A355" s="1"/>
      <c r="B355" s="392"/>
      <c r="C355" s="392"/>
      <c r="D355" s="1"/>
      <c r="E355" s="1"/>
    </row>
    <row r="356" spans="1:5" x14ac:dyDescent="0.25">
      <c r="A356" s="1"/>
      <c r="B356" s="392"/>
      <c r="C356" s="392"/>
      <c r="D356" s="1"/>
      <c r="E356" s="1"/>
    </row>
    <row r="357" spans="1:5" x14ac:dyDescent="0.25">
      <c r="A357" s="1"/>
      <c r="B357" s="392"/>
      <c r="C357" s="392"/>
      <c r="D357" s="1"/>
      <c r="E357" s="1"/>
    </row>
    <row r="358" spans="1:5" x14ac:dyDescent="0.25">
      <c r="A358" s="1"/>
      <c r="B358" s="392"/>
      <c r="C358" s="392"/>
      <c r="D358" s="1"/>
      <c r="E358" s="1"/>
    </row>
    <row r="359" spans="1:5" x14ac:dyDescent="0.25">
      <c r="A359" s="1"/>
      <c r="B359" s="392"/>
      <c r="C359" s="392"/>
      <c r="D359" s="1"/>
      <c r="E359" s="1"/>
    </row>
    <row r="360" spans="1:5" x14ac:dyDescent="0.25">
      <c r="A360" s="1"/>
      <c r="B360" s="392"/>
      <c r="C360" s="392"/>
      <c r="D360" s="1"/>
      <c r="E360" s="1"/>
    </row>
    <row r="361" spans="1:5" x14ac:dyDescent="0.25">
      <c r="A361" s="1"/>
      <c r="B361" s="392"/>
      <c r="C361" s="392"/>
      <c r="D361" s="1"/>
      <c r="E361" s="1"/>
    </row>
    <row r="362" spans="1:5" x14ac:dyDescent="0.25">
      <c r="A362" s="1"/>
      <c r="B362" s="392"/>
      <c r="C362" s="392"/>
      <c r="D362" s="1"/>
      <c r="E362" s="1"/>
    </row>
    <row r="363" spans="1:5" x14ac:dyDescent="0.25">
      <c r="A363" s="1"/>
      <c r="B363" s="392"/>
      <c r="C363" s="392"/>
      <c r="D363" s="1"/>
      <c r="E363" s="1"/>
    </row>
    <row r="364" spans="1:5" x14ac:dyDescent="0.25">
      <c r="A364" s="1"/>
      <c r="B364" s="392"/>
      <c r="C364" s="392"/>
      <c r="D364" s="1"/>
      <c r="E364" s="1"/>
    </row>
    <row r="365" spans="1:5" x14ac:dyDescent="0.25">
      <c r="A365" s="1"/>
      <c r="B365" s="392"/>
      <c r="C365" s="392"/>
      <c r="D365" s="1"/>
      <c r="E365" s="1"/>
    </row>
    <row r="366" spans="1:5" x14ac:dyDescent="0.25">
      <c r="A366" s="1"/>
      <c r="B366" s="392"/>
      <c r="C366" s="392"/>
      <c r="D366" s="1"/>
      <c r="E366" s="1"/>
    </row>
    <row r="367" spans="1:5" x14ac:dyDescent="0.25">
      <c r="A367" s="1"/>
      <c r="B367" s="392"/>
      <c r="C367" s="392"/>
      <c r="D367" s="1"/>
      <c r="E367" s="1"/>
    </row>
    <row r="368" spans="1:5" x14ac:dyDescent="0.25">
      <c r="A368" s="1"/>
      <c r="B368" s="392"/>
      <c r="C368" s="392"/>
      <c r="D368" s="1"/>
      <c r="E368" s="1"/>
    </row>
    <row r="369" spans="1:5" x14ac:dyDescent="0.25">
      <c r="A369" s="1"/>
      <c r="B369" s="392"/>
      <c r="C369" s="392"/>
      <c r="D369" s="1"/>
      <c r="E369" s="1"/>
    </row>
    <row r="370" spans="1:5" x14ac:dyDescent="0.25">
      <c r="A370" s="1"/>
      <c r="B370" s="392"/>
      <c r="C370" s="392"/>
      <c r="D370" s="1"/>
      <c r="E370" s="1"/>
    </row>
    <row r="371" spans="1:5" x14ac:dyDescent="0.25">
      <c r="A371" s="1"/>
      <c r="B371" s="392"/>
      <c r="C371" s="392"/>
      <c r="D371" s="1"/>
      <c r="E371" s="1"/>
    </row>
    <row r="372" spans="1:5" x14ac:dyDescent="0.25">
      <c r="A372" s="1"/>
      <c r="B372" s="392"/>
      <c r="C372" s="392"/>
      <c r="D372" s="1"/>
      <c r="E372" s="1"/>
    </row>
    <row r="373" spans="1:5" x14ac:dyDescent="0.25">
      <c r="A373" s="1"/>
      <c r="B373" s="392"/>
      <c r="C373" s="392"/>
      <c r="D373" s="1"/>
      <c r="E373" s="1"/>
    </row>
    <row r="374" spans="1:5" x14ac:dyDescent="0.25">
      <c r="A374" s="1"/>
      <c r="B374" s="392"/>
      <c r="C374" s="392"/>
      <c r="D374" s="1"/>
      <c r="E374" s="1"/>
    </row>
    <row r="375" spans="1:5" x14ac:dyDescent="0.25">
      <c r="A375" s="1"/>
      <c r="B375" s="392"/>
      <c r="C375" s="392"/>
      <c r="D375" s="1"/>
      <c r="E375" s="1"/>
    </row>
    <row r="376" spans="1:5" x14ac:dyDescent="0.25">
      <c r="A376" s="1"/>
      <c r="B376" s="392"/>
      <c r="C376" s="392"/>
      <c r="D376" s="1"/>
      <c r="E376" s="1"/>
    </row>
    <row r="377" spans="1:5" x14ac:dyDescent="0.25">
      <c r="A377" s="1"/>
      <c r="B377" s="392"/>
      <c r="C377" s="392"/>
      <c r="D377" s="1"/>
      <c r="E377" s="1"/>
    </row>
    <row r="378" spans="1:5" x14ac:dyDescent="0.25">
      <c r="A378" s="1"/>
      <c r="B378" s="392"/>
      <c r="C378" s="392"/>
      <c r="D378" s="1"/>
      <c r="E378" s="1"/>
    </row>
    <row r="379" spans="1:5" x14ac:dyDescent="0.25">
      <c r="A379" s="1"/>
      <c r="B379" s="392"/>
      <c r="C379" s="392"/>
      <c r="D379" s="1"/>
      <c r="E379" s="1"/>
    </row>
    <row r="380" spans="1:5" x14ac:dyDescent="0.25">
      <c r="A380" s="1"/>
      <c r="B380" s="392"/>
      <c r="C380" s="392"/>
      <c r="D380" s="1"/>
      <c r="E380" s="1"/>
    </row>
    <row r="381" spans="1:5" x14ac:dyDescent="0.25">
      <c r="A381" s="1"/>
      <c r="B381" s="392"/>
      <c r="C381" s="392"/>
      <c r="D381" s="1"/>
      <c r="E381" s="1"/>
    </row>
    <row r="382" spans="1:5" x14ac:dyDescent="0.25">
      <c r="A382" s="1"/>
      <c r="B382" s="392"/>
      <c r="C382" s="392"/>
      <c r="D382" s="1"/>
      <c r="E382" s="1"/>
    </row>
    <row r="383" spans="1:5" x14ac:dyDescent="0.25">
      <c r="A383" s="1"/>
      <c r="B383" s="392"/>
      <c r="C383" s="392"/>
      <c r="D383" s="1"/>
      <c r="E383" s="1"/>
    </row>
    <row r="384" spans="1:5" x14ac:dyDescent="0.25">
      <c r="A384" s="1"/>
      <c r="B384" s="392"/>
      <c r="C384" s="392"/>
      <c r="D384" s="1"/>
      <c r="E384" s="1"/>
    </row>
    <row r="385" spans="1:5" x14ac:dyDescent="0.25">
      <c r="A385" s="1"/>
      <c r="B385" s="392"/>
      <c r="C385" s="392"/>
      <c r="D385" s="1"/>
      <c r="E385" s="1"/>
    </row>
    <row r="386" spans="1:5" x14ac:dyDescent="0.25">
      <c r="A386" s="1"/>
      <c r="B386" s="392"/>
      <c r="C386" s="392"/>
      <c r="D386" s="1"/>
      <c r="E386" s="1"/>
    </row>
    <row r="387" spans="1:5" x14ac:dyDescent="0.25">
      <c r="A387" s="1"/>
      <c r="B387" s="392"/>
      <c r="C387" s="392"/>
      <c r="D387" s="1"/>
      <c r="E387" s="1"/>
    </row>
    <row r="388" spans="1:5" x14ac:dyDescent="0.25">
      <c r="A388" s="1"/>
      <c r="B388" s="392"/>
      <c r="C388" s="392"/>
      <c r="D388" s="1"/>
      <c r="E388" s="1"/>
    </row>
    <row r="389" spans="1:5" x14ac:dyDescent="0.25">
      <c r="A389" s="1"/>
      <c r="B389" s="392"/>
      <c r="C389" s="392"/>
      <c r="D389" s="1"/>
      <c r="E389" s="1"/>
    </row>
    <row r="390" spans="1:5" x14ac:dyDescent="0.25">
      <c r="A390" s="1"/>
      <c r="B390" s="392"/>
      <c r="C390" s="392"/>
      <c r="D390" s="1"/>
      <c r="E390" s="1"/>
    </row>
    <row r="391" spans="1:5" x14ac:dyDescent="0.25">
      <c r="A391" s="1"/>
      <c r="B391" s="392"/>
      <c r="C391" s="392"/>
      <c r="D391" s="1"/>
      <c r="E391" s="1"/>
    </row>
    <row r="392" spans="1:5" x14ac:dyDescent="0.25">
      <c r="A392" s="1"/>
      <c r="B392" s="392"/>
      <c r="C392" s="392"/>
      <c r="D392" s="1"/>
      <c r="E392" s="1"/>
    </row>
    <row r="393" spans="1:5" x14ac:dyDescent="0.25">
      <c r="A393" s="1"/>
      <c r="B393" s="392"/>
      <c r="C393" s="392"/>
      <c r="D393" s="1"/>
      <c r="E393" s="1"/>
    </row>
    <row r="394" spans="1:5" x14ac:dyDescent="0.25">
      <c r="A394" s="1"/>
      <c r="B394" s="392"/>
      <c r="C394" s="392"/>
      <c r="D394" s="1"/>
      <c r="E394" s="1"/>
    </row>
    <row r="395" spans="1:5" x14ac:dyDescent="0.25">
      <c r="A395" s="1"/>
      <c r="B395" s="392"/>
      <c r="C395" s="392"/>
      <c r="D395" s="1"/>
      <c r="E395" s="1"/>
    </row>
    <row r="396" spans="1:5" x14ac:dyDescent="0.25">
      <c r="A396" s="1"/>
      <c r="C396" s="392"/>
      <c r="D396" s="1"/>
      <c r="E396" s="1"/>
    </row>
    <row r="397" spans="1:5" x14ac:dyDescent="0.25">
      <c r="C397" s="392"/>
      <c r="D397" s="1"/>
      <c r="E397" s="1"/>
    </row>
  </sheetData>
  <mergeCells count="7">
    <mergeCell ref="A3:B3"/>
    <mergeCell ref="A11:B11"/>
    <mergeCell ref="A26:B26"/>
    <mergeCell ref="A55:B55"/>
    <mergeCell ref="A61:B61"/>
    <mergeCell ref="A22:B22"/>
    <mergeCell ref="A6:B6"/>
  </mergeCells>
  <pageMargins left="0.39370078740157483" right="0.27559055118110237" top="0.59055118110236227" bottom="0.59055118110236227" header="0.31496062992125984" footer="0.31496062992125984"/>
  <pageSetup paperSize="9" scale="85" orientation="portrait" r:id="rId1"/>
  <headerFooter>
    <oddFooter>&amp;LPřehled o hospodaření za r. 2020</oddFooter>
  </headerFooter>
  <rowBreaks count="2" manualBreakCount="2">
    <brk id="25" max="1" man="1"/>
    <brk id="60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Q97"/>
  <sheetViews>
    <sheetView tabSelected="1" view="pageBreakPreview" topLeftCell="A4" zoomScale="90" zoomScaleNormal="100" zoomScaleSheetLayoutView="90" workbookViewId="0">
      <selection activeCell="K54" sqref="K54"/>
    </sheetView>
  </sheetViews>
  <sheetFormatPr defaultColWidth="9.109375" defaultRowHeight="13.8" x14ac:dyDescent="0.25"/>
  <cols>
    <col min="1" max="1" width="9.6640625" style="513" customWidth="1"/>
    <col min="2" max="2" width="15.109375" style="513" customWidth="1"/>
    <col min="3" max="3" width="52.88671875" style="513" customWidth="1"/>
    <col min="4" max="4" width="16.33203125" style="513" hidden="1" customWidth="1"/>
    <col min="5" max="5" width="15.6640625" style="513" customWidth="1"/>
    <col min="6" max="6" width="15.109375" style="513" customWidth="1"/>
    <col min="7" max="7" width="11.44140625" style="513" customWidth="1"/>
    <col min="8" max="16384" width="9.109375" style="513"/>
  </cols>
  <sheetData>
    <row r="1" spans="1:17" ht="46.5" customHeight="1" thickBot="1" x14ac:dyDescent="0.3">
      <c r="A1" s="965" t="s">
        <v>519</v>
      </c>
      <c r="B1" s="1006"/>
      <c r="C1" s="1006"/>
      <c r="D1" s="1006"/>
      <c r="E1" s="1006"/>
      <c r="F1" s="1006"/>
      <c r="G1" s="673" t="s">
        <v>360</v>
      </c>
    </row>
    <row r="2" spans="1:17" ht="46.5" customHeight="1" thickBot="1" x14ac:dyDescent="0.3">
      <c r="A2" s="1009" t="s">
        <v>366</v>
      </c>
      <c r="B2" s="1010"/>
      <c r="C2" s="1010"/>
      <c r="D2" s="1010"/>
      <c r="E2" s="1010"/>
      <c r="F2" s="1010"/>
      <c r="G2" s="1011"/>
    </row>
    <row r="3" spans="1:17" s="514" customFormat="1" ht="40.950000000000003" customHeight="1" x14ac:dyDescent="0.25">
      <c r="A3" s="765" t="s">
        <v>271</v>
      </c>
      <c r="B3" s="766" t="s">
        <v>178</v>
      </c>
      <c r="C3" s="767" t="s">
        <v>361</v>
      </c>
      <c r="D3" s="766" t="s">
        <v>179</v>
      </c>
      <c r="E3" s="768" t="s">
        <v>365</v>
      </c>
      <c r="F3" s="769" t="s">
        <v>364</v>
      </c>
      <c r="G3" s="770" t="s">
        <v>180</v>
      </c>
    </row>
    <row r="4" spans="1:17" s="514" customFormat="1" ht="21" customHeight="1" x14ac:dyDescent="0.25">
      <c r="A4" s="1012" t="s">
        <v>242</v>
      </c>
      <c r="B4" s="630" t="s">
        <v>94</v>
      </c>
      <c r="C4" s="631" t="s">
        <v>527</v>
      </c>
      <c r="D4" s="632"/>
      <c r="E4" s="517">
        <v>7441200</v>
      </c>
      <c r="F4" s="517">
        <v>7441200</v>
      </c>
      <c r="G4" s="633">
        <f t="shared" ref="G4:G20" si="0">F4/E4</f>
        <v>1</v>
      </c>
    </row>
    <row r="5" spans="1:17" ht="21" customHeight="1" x14ac:dyDescent="0.25">
      <c r="A5" s="1012"/>
      <c r="B5" s="515" t="s">
        <v>169</v>
      </c>
      <c r="C5" s="516" t="s">
        <v>530</v>
      </c>
      <c r="D5" s="634"/>
      <c r="E5" s="517">
        <v>672000</v>
      </c>
      <c r="F5" s="517">
        <v>865586</v>
      </c>
      <c r="G5" s="633">
        <f t="shared" si="0"/>
        <v>1.2880744047619048</v>
      </c>
      <c r="H5" s="998" t="s">
        <v>580</v>
      </c>
      <c r="I5" s="999"/>
      <c r="J5" s="999"/>
      <c r="K5" s="999"/>
      <c r="L5" s="999"/>
      <c r="M5" s="999"/>
      <c r="N5" s="999"/>
      <c r="O5" s="999"/>
      <c r="P5" s="999"/>
      <c r="Q5" s="999"/>
    </row>
    <row r="6" spans="1:17" ht="21" customHeight="1" x14ac:dyDescent="0.25">
      <c r="A6" s="1012"/>
      <c r="B6" s="515" t="s">
        <v>92</v>
      </c>
      <c r="C6" s="516" t="s">
        <v>531</v>
      </c>
      <c r="D6" s="634"/>
      <c r="E6" s="517">
        <v>869700</v>
      </c>
      <c r="F6" s="517">
        <v>869692</v>
      </c>
      <c r="G6" s="518">
        <f t="shared" si="0"/>
        <v>0.99999080142577901</v>
      </c>
    </row>
    <row r="7" spans="1:17" ht="20.25" customHeight="1" x14ac:dyDescent="0.25">
      <c r="A7" s="1012"/>
      <c r="B7" s="635" t="s">
        <v>95</v>
      </c>
      <c r="C7" s="636" t="s">
        <v>536</v>
      </c>
      <c r="D7" s="634"/>
      <c r="E7" s="517">
        <v>136700</v>
      </c>
      <c r="F7" s="517">
        <v>135000</v>
      </c>
      <c r="G7" s="518">
        <f t="shared" si="0"/>
        <v>0.98756400877834671</v>
      </c>
    </row>
    <row r="8" spans="1:17" ht="21" customHeight="1" x14ac:dyDescent="0.25">
      <c r="A8" s="1012"/>
      <c r="B8" s="515" t="s">
        <v>546</v>
      </c>
      <c r="C8" s="516" t="s">
        <v>547</v>
      </c>
      <c r="D8" s="634"/>
      <c r="E8" s="517">
        <v>5653000</v>
      </c>
      <c r="F8" s="517">
        <v>5653000</v>
      </c>
      <c r="G8" s="518">
        <f t="shared" si="0"/>
        <v>1</v>
      </c>
    </row>
    <row r="9" spans="1:17" ht="21" customHeight="1" x14ac:dyDescent="0.25">
      <c r="A9" s="1012"/>
      <c r="B9" s="515" t="s">
        <v>45</v>
      </c>
      <c r="C9" s="516" t="s">
        <v>598</v>
      </c>
      <c r="D9" s="637"/>
      <c r="E9" s="517">
        <v>-536700</v>
      </c>
      <c r="F9" s="517">
        <v>-536720.32999999996</v>
      </c>
      <c r="G9" s="518">
        <f t="shared" si="0"/>
        <v>1.0000378796348053</v>
      </c>
    </row>
    <row r="10" spans="1:17" ht="20.25" customHeight="1" x14ac:dyDescent="0.25">
      <c r="A10" s="1012"/>
      <c r="B10" s="515" t="s">
        <v>45</v>
      </c>
      <c r="C10" s="516" t="s">
        <v>548</v>
      </c>
      <c r="D10" s="637"/>
      <c r="E10" s="517">
        <v>1929400</v>
      </c>
      <c r="F10" s="517">
        <v>1929382</v>
      </c>
      <c r="G10" s="518">
        <f t="shared" si="0"/>
        <v>0.99999067067482117</v>
      </c>
    </row>
    <row r="11" spans="1:17" ht="21" customHeight="1" x14ac:dyDescent="0.25">
      <c r="A11" s="1012"/>
      <c r="B11" s="635" t="s">
        <v>95</v>
      </c>
      <c r="C11" s="636" t="s">
        <v>536</v>
      </c>
      <c r="D11" s="637"/>
      <c r="E11" s="517">
        <v>4500</v>
      </c>
      <c r="F11" s="517">
        <v>0</v>
      </c>
      <c r="G11" s="518">
        <f t="shared" si="0"/>
        <v>0</v>
      </c>
    </row>
    <row r="12" spans="1:17" ht="21" customHeight="1" x14ac:dyDescent="0.25">
      <c r="A12" s="1012"/>
      <c r="B12" s="630" t="s">
        <v>550</v>
      </c>
      <c r="C12" s="636" t="s">
        <v>549</v>
      </c>
      <c r="D12" s="638"/>
      <c r="E12" s="517">
        <v>1250200</v>
      </c>
      <c r="F12" s="517">
        <v>1186494.3</v>
      </c>
      <c r="G12" s="518">
        <f t="shared" si="0"/>
        <v>0.94904359302511598</v>
      </c>
    </row>
    <row r="13" spans="1:17" ht="21" customHeight="1" x14ac:dyDescent="0.25">
      <c r="A13" s="1012"/>
      <c r="B13" s="515" t="s">
        <v>94</v>
      </c>
      <c r="C13" s="516" t="s">
        <v>555</v>
      </c>
      <c r="D13" s="638"/>
      <c r="E13" s="517">
        <v>1689000</v>
      </c>
      <c r="F13" s="517">
        <v>1689044</v>
      </c>
      <c r="G13" s="518">
        <f t="shared" si="0"/>
        <v>1.0000260509177028</v>
      </c>
    </row>
    <row r="14" spans="1:17" ht="21" customHeight="1" x14ac:dyDescent="0.25">
      <c r="A14" s="1012"/>
      <c r="B14" s="515" t="s">
        <v>92</v>
      </c>
      <c r="C14" s="516" t="s">
        <v>556</v>
      </c>
      <c r="D14" s="638"/>
      <c r="E14" s="517">
        <v>350300</v>
      </c>
      <c r="F14" s="517">
        <v>350250</v>
      </c>
      <c r="G14" s="518">
        <f t="shared" si="0"/>
        <v>0.99985726520125606</v>
      </c>
    </row>
    <row r="15" spans="1:17" ht="21" customHeight="1" x14ac:dyDescent="0.25">
      <c r="A15" s="1012"/>
      <c r="B15" s="635" t="s">
        <v>92</v>
      </c>
      <c r="C15" s="516" t="s">
        <v>557</v>
      </c>
      <c r="D15" s="638"/>
      <c r="E15" s="517">
        <v>1300000</v>
      </c>
      <c r="F15" s="517">
        <v>1300000</v>
      </c>
      <c r="G15" s="518">
        <f t="shared" si="0"/>
        <v>1</v>
      </c>
    </row>
    <row r="16" spans="1:17" ht="21" customHeight="1" x14ac:dyDescent="0.25">
      <c r="A16" s="1012"/>
      <c r="B16" s="630" t="s">
        <v>94</v>
      </c>
      <c r="C16" s="631" t="s">
        <v>527</v>
      </c>
      <c r="D16" s="639"/>
      <c r="E16" s="517">
        <v>4960800</v>
      </c>
      <c r="F16" s="517">
        <v>4960800</v>
      </c>
      <c r="G16" s="518">
        <f t="shared" si="0"/>
        <v>1</v>
      </c>
    </row>
    <row r="17" spans="1:7" ht="30" customHeight="1" x14ac:dyDescent="0.25">
      <c r="A17" s="1012"/>
      <c r="B17" s="640" t="s">
        <v>560</v>
      </c>
      <c r="C17" s="516" t="s">
        <v>561</v>
      </c>
      <c r="D17" s="639"/>
      <c r="E17" s="517">
        <v>3833000</v>
      </c>
      <c r="F17" s="517">
        <v>4599423.47</v>
      </c>
      <c r="G17" s="518">
        <f t="shared" si="0"/>
        <v>1.1999539446908427</v>
      </c>
    </row>
    <row r="18" spans="1:7" ht="28.5" customHeight="1" x14ac:dyDescent="0.25">
      <c r="A18" s="1012"/>
      <c r="B18" s="515" t="s">
        <v>563</v>
      </c>
      <c r="C18" s="516" t="s">
        <v>547</v>
      </c>
      <c r="D18" s="639"/>
      <c r="E18" s="517">
        <v>5853100</v>
      </c>
      <c r="F18" s="517">
        <v>5534793.5700000003</v>
      </c>
      <c r="G18" s="518">
        <f t="shared" si="0"/>
        <v>0.94561746254121748</v>
      </c>
    </row>
    <row r="19" spans="1:7" ht="30.6" customHeight="1" x14ac:dyDescent="0.25">
      <c r="A19" s="1012"/>
      <c r="B19" s="515" t="s">
        <v>92</v>
      </c>
      <c r="C19" s="516" t="s">
        <v>682</v>
      </c>
      <c r="D19" s="515"/>
      <c r="E19" s="517">
        <v>1586000</v>
      </c>
      <c r="F19" s="519">
        <v>1585935</v>
      </c>
      <c r="G19" s="518">
        <f t="shared" si="0"/>
        <v>0.99995901639344265</v>
      </c>
    </row>
    <row r="20" spans="1:7" ht="21" customHeight="1" x14ac:dyDescent="0.25">
      <c r="A20" s="1012"/>
      <c r="B20" s="515" t="s">
        <v>92</v>
      </c>
      <c r="C20" s="516" t="s">
        <v>579</v>
      </c>
      <c r="D20" s="634"/>
      <c r="E20" s="517">
        <v>1523100</v>
      </c>
      <c r="F20" s="641">
        <v>1523121</v>
      </c>
      <c r="G20" s="518">
        <f t="shared" si="0"/>
        <v>1.0000137876698838</v>
      </c>
    </row>
    <row r="21" spans="1:7" ht="21" customHeight="1" x14ac:dyDescent="0.25">
      <c r="A21" s="1012"/>
      <c r="B21" s="635" t="s">
        <v>94</v>
      </c>
      <c r="C21" s="636" t="s">
        <v>564</v>
      </c>
      <c r="D21" s="634"/>
      <c r="E21" s="517">
        <v>69600</v>
      </c>
      <c r="F21" s="519">
        <v>69567</v>
      </c>
      <c r="G21" s="518">
        <f t="shared" ref="G21:G30" si="1">F21/E21</f>
        <v>0.99952586206896554</v>
      </c>
    </row>
    <row r="22" spans="1:7" ht="21" customHeight="1" x14ac:dyDescent="0.25">
      <c r="A22" s="1012"/>
      <c r="B22" s="635" t="s">
        <v>45</v>
      </c>
      <c r="C22" s="636" t="s">
        <v>565</v>
      </c>
      <c r="D22" s="634"/>
      <c r="E22" s="517">
        <v>136100</v>
      </c>
      <c r="F22" s="519">
        <v>136097</v>
      </c>
      <c r="G22" s="518">
        <f t="shared" si="1"/>
        <v>0.99997795738427631</v>
      </c>
    </row>
    <row r="23" spans="1:7" ht="21" customHeight="1" x14ac:dyDescent="0.25">
      <c r="A23" s="1012"/>
      <c r="B23" s="635" t="s">
        <v>45</v>
      </c>
      <c r="C23" s="516" t="s">
        <v>568</v>
      </c>
      <c r="D23" s="642"/>
      <c r="E23" s="519">
        <v>75800</v>
      </c>
      <c r="F23" s="643">
        <v>34130</v>
      </c>
      <c r="G23" s="518">
        <f t="shared" si="1"/>
        <v>0.45026385224274407</v>
      </c>
    </row>
    <row r="24" spans="1:7" ht="21" customHeight="1" x14ac:dyDescent="0.25">
      <c r="A24" s="1012"/>
      <c r="B24" s="515" t="s">
        <v>92</v>
      </c>
      <c r="C24" s="516" t="s">
        <v>569</v>
      </c>
      <c r="D24" s="634"/>
      <c r="E24" s="517">
        <v>1714300</v>
      </c>
      <c r="F24" s="644">
        <v>1714294</v>
      </c>
      <c r="G24" s="518">
        <f t="shared" si="1"/>
        <v>0.9999965000291664</v>
      </c>
    </row>
    <row r="25" spans="1:7" ht="21" customHeight="1" x14ac:dyDescent="0.25">
      <c r="A25" s="1012"/>
      <c r="B25" s="635" t="s">
        <v>100</v>
      </c>
      <c r="C25" s="516" t="s">
        <v>590</v>
      </c>
      <c r="D25" s="634"/>
      <c r="E25" s="517">
        <v>-25300</v>
      </c>
      <c r="F25" s="644">
        <v>-25320</v>
      </c>
      <c r="G25" s="518">
        <f t="shared" si="1"/>
        <v>1.0007905138339921</v>
      </c>
    </row>
    <row r="26" spans="1:7" ht="21" customHeight="1" x14ac:dyDescent="0.25">
      <c r="A26" s="1012"/>
      <c r="B26" s="635" t="s">
        <v>100</v>
      </c>
      <c r="C26" s="516" t="s">
        <v>591</v>
      </c>
      <c r="D26" s="634"/>
      <c r="E26" s="517">
        <v>-17500</v>
      </c>
      <c r="F26" s="644">
        <v>-17510</v>
      </c>
      <c r="G26" s="518">
        <f t="shared" si="1"/>
        <v>1.0005714285714287</v>
      </c>
    </row>
    <row r="27" spans="1:7" ht="21" customHeight="1" x14ac:dyDescent="0.25">
      <c r="A27" s="1012"/>
      <c r="B27" s="635" t="s">
        <v>100</v>
      </c>
      <c r="C27" s="516" t="s">
        <v>595</v>
      </c>
      <c r="D27" s="634"/>
      <c r="E27" s="517">
        <v>-105100</v>
      </c>
      <c r="F27" s="644">
        <v>-105060</v>
      </c>
      <c r="G27" s="518">
        <f t="shared" si="1"/>
        <v>0.99961941008563271</v>
      </c>
    </row>
    <row r="28" spans="1:7" ht="21" customHeight="1" x14ac:dyDescent="0.25">
      <c r="A28" s="1012"/>
      <c r="B28" s="635" t="s">
        <v>100</v>
      </c>
      <c r="C28" s="516" t="s">
        <v>596</v>
      </c>
      <c r="D28" s="634"/>
      <c r="E28" s="517">
        <v>-47300</v>
      </c>
      <c r="F28" s="644">
        <v>-47264</v>
      </c>
      <c r="G28" s="518">
        <f t="shared" si="1"/>
        <v>0.99923890063424947</v>
      </c>
    </row>
    <row r="29" spans="1:7" ht="21" customHeight="1" x14ac:dyDescent="0.25">
      <c r="A29" s="1012"/>
      <c r="B29" s="635" t="s">
        <v>100</v>
      </c>
      <c r="C29" s="516" t="s">
        <v>597</v>
      </c>
      <c r="D29" s="634"/>
      <c r="E29" s="517">
        <v>-216100</v>
      </c>
      <c r="F29" s="644">
        <v>-216112</v>
      </c>
      <c r="G29" s="518">
        <f t="shared" si="1"/>
        <v>1.0000555298472928</v>
      </c>
    </row>
    <row r="30" spans="1:7" ht="21" customHeight="1" x14ac:dyDescent="0.25">
      <c r="A30" s="1012"/>
      <c r="B30" s="635" t="s">
        <v>100</v>
      </c>
      <c r="C30" s="516" t="s">
        <v>599</v>
      </c>
      <c r="D30" s="634"/>
      <c r="E30" s="517">
        <v>-6800</v>
      </c>
      <c r="F30" s="644">
        <v>-6752</v>
      </c>
      <c r="G30" s="518">
        <f t="shared" si="1"/>
        <v>0.99294117647058822</v>
      </c>
    </row>
    <row r="31" spans="1:7" ht="21" customHeight="1" x14ac:dyDescent="0.25">
      <c r="A31" s="1012"/>
      <c r="B31" s="515" t="s">
        <v>92</v>
      </c>
      <c r="C31" s="516" t="s">
        <v>570</v>
      </c>
      <c r="D31" s="634"/>
      <c r="E31" s="517">
        <v>408600</v>
      </c>
      <c r="F31" s="519">
        <v>408559</v>
      </c>
      <c r="G31" s="518">
        <f t="shared" ref="G31:G40" si="2">F31/E31</f>
        <v>0.99989965736661768</v>
      </c>
    </row>
    <row r="32" spans="1:7" ht="31.5" customHeight="1" x14ac:dyDescent="0.25">
      <c r="A32" s="1012"/>
      <c r="B32" s="515" t="s">
        <v>92</v>
      </c>
      <c r="C32" s="516" t="s">
        <v>571</v>
      </c>
      <c r="D32" s="634"/>
      <c r="E32" s="517">
        <v>1717700</v>
      </c>
      <c r="F32" s="519">
        <v>1717667</v>
      </c>
      <c r="G32" s="518">
        <f t="shared" si="2"/>
        <v>0.99998078826337544</v>
      </c>
    </row>
    <row r="33" spans="1:17" ht="21" customHeight="1" x14ac:dyDescent="0.25">
      <c r="A33" s="1012"/>
      <c r="B33" s="515" t="s">
        <v>92</v>
      </c>
      <c r="C33" s="516" t="s">
        <v>572</v>
      </c>
      <c r="D33" s="634"/>
      <c r="E33" s="517">
        <v>362300</v>
      </c>
      <c r="F33" s="519">
        <v>362282</v>
      </c>
      <c r="G33" s="518">
        <f t="shared" si="2"/>
        <v>0.99995031741650564</v>
      </c>
    </row>
    <row r="34" spans="1:17" ht="21" customHeight="1" x14ac:dyDescent="0.25">
      <c r="A34" s="1012"/>
      <c r="B34" s="635" t="s">
        <v>94</v>
      </c>
      <c r="C34" s="516" t="s">
        <v>573</v>
      </c>
      <c r="D34" s="634"/>
      <c r="E34" s="517">
        <v>206800</v>
      </c>
      <c r="F34" s="519">
        <v>206775</v>
      </c>
      <c r="G34" s="518">
        <f t="shared" si="2"/>
        <v>0.99987911025145071</v>
      </c>
    </row>
    <row r="35" spans="1:17" ht="20.25" customHeight="1" x14ac:dyDescent="0.25">
      <c r="A35" s="1012"/>
      <c r="B35" s="635" t="s">
        <v>95</v>
      </c>
      <c r="C35" s="636" t="s">
        <v>536</v>
      </c>
      <c r="D35" s="634"/>
      <c r="E35" s="517">
        <v>212000</v>
      </c>
      <c r="F35" s="519">
        <v>0</v>
      </c>
      <c r="G35" s="518">
        <f t="shared" si="2"/>
        <v>0</v>
      </c>
    </row>
    <row r="36" spans="1:17" ht="21" customHeight="1" x14ac:dyDescent="0.25">
      <c r="A36" s="1012"/>
      <c r="B36" s="635" t="s">
        <v>45</v>
      </c>
      <c r="C36" s="516" t="s">
        <v>547</v>
      </c>
      <c r="D36" s="634"/>
      <c r="E36" s="517">
        <v>65900</v>
      </c>
      <c r="F36" s="519">
        <v>0</v>
      </c>
      <c r="G36" s="518">
        <f t="shared" si="2"/>
        <v>0</v>
      </c>
    </row>
    <row r="37" spans="1:17" ht="21" customHeight="1" x14ac:dyDescent="0.25">
      <c r="A37" s="1012"/>
      <c r="B37" s="635" t="s">
        <v>100</v>
      </c>
      <c r="C37" s="516" t="s">
        <v>576</v>
      </c>
      <c r="D37" s="634"/>
      <c r="E37" s="517">
        <v>3700</v>
      </c>
      <c r="F37" s="519">
        <v>0</v>
      </c>
      <c r="G37" s="518">
        <f t="shared" si="2"/>
        <v>0</v>
      </c>
    </row>
    <row r="38" spans="1:17" ht="21" customHeight="1" x14ac:dyDescent="0.25">
      <c r="A38" s="1012"/>
      <c r="B38" s="635" t="s">
        <v>100</v>
      </c>
      <c r="C38" s="516" t="s">
        <v>587</v>
      </c>
      <c r="D38" s="634"/>
      <c r="E38" s="517">
        <v>-35100</v>
      </c>
      <c r="F38" s="519">
        <v>-35094</v>
      </c>
      <c r="G38" s="518">
        <f t="shared" si="2"/>
        <v>0.99982905982905979</v>
      </c>
    </row>
    <row r="39" spans="1:17" ht="21" customHeight="1" x14ac:dyDescent="0.25">
      <c r="A39" s="1012"/>
      <c r="B39" s="515" t="s">
        <v>100</v>
      </c>
      <c r="C39" s="645" t="s">
        <v>592</v>
      </c>
      <c r="D39" s="515"/>
      <c r="E39" s="529">
        <v>-248700</v>
      </c>
      <c r="F39" s="644">
        <v>-248290.6</v>
      </c>
      <c r="G39" s="626">
        <f t="shared" si="2"/>
        <v>0.99835383996783278</v>
      </c>
    </row>
    <row r="40" spans="1:17" ht="39" customHeight="1" thickBot="1" x14ac:dyDescent="0.3">
      <c r="A40" s="1018"/>
      <c r="B40" s="771"/>
      <c r="C40" s="772" t="s">
        <v>181</v>
      </c>
      <c r="D40" s="772"/>
      <c r="E40" s="773">
        <f>SUM(E4:E39)</f>
        <v>42786200</v>
      </c>
      <c r="F40" s="773">
        <f>SUM(F4:F39)</f>
        <v>43034969.409999996</v>
      </c>
      <c r="G40" s="774">
        <f t="shared" si="2"/>
        <v>1.0058142440786981</v>
      </c>
    </row>
    <row r="41" spans="1:17" ht="58.95" customHeight="1" thickBot="1" x14ac:dyDescent="0.3">
      <c r="A41" s="965" t="s">
        <v>519</v>
      </c>
      <c r="B41" s="1006"/>
      <c r="C41" s="1006"/>
      <c r="D41" s="1006"/>
      <c r="E41" s="1006"/>
      <c r="F41" s="1006"/>
      <c r="G41" s="673" t="s">
        <v>360</v>
      </c>
    </row>
    <row r="42" spans="1:17" ht="54" customHeight="1" thickBot="1" x14ac:dyDescent="0.3">
      <c r="A42" s="1019" t="s">
        <v>367</v>
      </c>
      <c r="B42" s="1020"/>
      <c r="C42" s="1020"/>
      <c r="D42" s="1020"/>
      <c r="E42" s="1020"/>
      <c r="F42" s="1020"/>
      <c r="G42" s="1021"/>
    </row>
    <row r="43" spans="1:17" ht="40.950000000000003" customHeight="1" x14ac:dyDescent="0.25">
      <c r="A43" s="765" t="s">
        <v>271</v>
      </c>
      <c r="B43" s="866" t="s">
        <v>178</v>
      </c>
      <c r="C43" s="767" t="s">
        <v>361</v>
      </c>
      <c r="D43" s="767"/>
      <c r="E43" s="768" t="s">
        <v>365</v>
      </c>
      <c r="F43" s="867" t="s">
        <v>364</v>
      </c>
      <c r="G43" s="868" t="s">
        <v>180</v>
      </c>
    </row>
    <row r="44" spans="1:17" ht="21" customHeight="1" x14ac:dyDescent="0.25">
      <c r="A44" s="1022" t="s">
        <v>362</v>
      </c>
      <c r="B44" s="634" t="s">
        <v>532</v>
      </c>
      <c r="C44" s="994" t="s">
        <v>533</v>
      </c>
      <c r="D44" s="995"/>
      <c r="E44" s="517">
        <v>2373900</v>
      </c>
      <c r="F44" s="641">
        <v>2373924.08</v>
      </c>
      <c r="G44" s="633">
        <f t="shared" ref="G44:G57" si="3">F44/E44</f>
        <v>1.000010143645478</v>
      </c>
    </row>
    <row r="45" spans="1:17" ht="39.75" customHeight="1" x14ac:dyDescent="0.25">
      <c r="A45" s="1012"/>
      <c r="B45" s="634" t="s">
        <v>538</v>
      </c>
      <c r="C45" s="646" t="s">
        <v>537</v>
      </c>
      <c r="D45" s="647"/>
      <c r="E45" s="519">
        <v>24227600</v>
      </c>
      <c r="F45" s="519">
        <v>3955468.69</v>
      </c>
      <c r="G45" s="518">
        <f t="shared" si="3"/>
        <v>0.16326291873730786</v>
      </c>
    </row>
    <row r="46" spans="1:17" ht="21" customHeight="1" x14ac:dyDescent="0.25">
      <c r="A46" s="1012"/>
      <c r="B46" s="642" t="s">
        <v>552</v>
      </c>
      <c r="C46" s="648" t="s">
        <v>551</v>
      </c>
      <c r="D46" s="649"/>
      <c r="E46" s="519">
        <v>1588700</v>
      </c>
      <c r="F46" s="519">
        <v>1929810.05</v>
      </c>
      <c r="G46" s="518">
        <f t="shared" si="3"/>
        <v>1.2147101718386102</v>
      </c>
      <c r="H46" s="998" t="s">
        <v>581</v>
      </c>
      <c r="I46" s="999"/>
      <c r="J46" s="999"/>
      <c r="K46" s="999"/>
      <c r="L46" s="999"/>
      <c r="M46" s="999"/>
      <c r="N46" s="999"/>
      <c r="O46" s="999"/>
      <c r="P46" s="999"/>
      <c r="Q46" s="999"/>
    </row>
    <row r="47" spans="1:17" ht="21" customHeight="1" x14ac:dyDescent="0.25">
      <c r="A47" s="1012"/>
      <c r="B47" s="634" t="s">
        <v>92</v>
      </c>
      <c r="C47" s="646" t="s">
        <v>537</v>
      </c>
      <c r="D47" s="647"/>
      <c r="E47" s="517">
        <v>3142400</v>
      </c>
      <c r="F47" s="517">
        <v>436100</v>
      </c>
      <c r="G47" s="518">
        <f t="shared" si="3"/>
        <v>0.13877927698574338</v>
      </c>
    </row>
    <row r="48" spans="1:17" ht="21" customHeight="1" x14ac:dyDescent="0.25">
      <c r="A48" s="1012"/>
      <c r="B48" s="634" t="s">
        <v>92</v>
      </c>
      <c r="C48" s="646" t="s">
        <v>537</v>
      </c>
      <c r="D48" s="647"/>
      <c r="E48" s="517">
        <v>3297900</v>
      </c>
      <c r="F48" s="641">
        <v>1944442</v>
      </c>
      <c r="G48" s="650">
        <f t="shared" si="3"/>
        <v>0.58960004851572212</v>
      </c>
    </row>
    <row r="49" spans="1:13" ht="21" customHeight="1" x14ac:dyDescent="0.25">
      <c r="A49" s="1012"/>
      <c r="B49" s="634" t="s">
        <v>559</v>
      </c>
      <c r="C49" s="994" t="s">
        <v>558</v>
      </c>
      <c r="D49" s="995"/>
      <c r="E49" s="517">
        <v>2366200</v>
      </c>
      <c r="F49" s="519">
        <v>2366185.7799999998</v>
      </c>
      <c r="G49" s="626">
        <f t="shared" si="3"/>
        <v>0.99999399036429715</v>
      </c>
    </row>
    <row r="50" spans="1:13" ht="21" customHeight="1" x14ac:dyDescent="0.25">
      <c r="A50" s="1012"/>
      <c r="B50" s="634" t="s">
        <v>92</v>
      </c>
      <c r="C50" s="646" t="s">
        <v>537</v>
      </c>
      <c r="D50" s="647"/>
      <c r="E50" s="517">
        <v>3087400</v>
      </c>
      <c r="F50" s="517">
        <v>3087396</v>
      </c>
      <c r="G50" s="518">
        <f t="shared" si="3"/>
        <v>0.99999870441147887</v>
      </c>
    </row>
    <row r="51" spans="1:13" ht="21" customHeight="1" x14ac:dyDescent="0.25">
      <c r="A51" s="1012"/>
      <c r="B51" s="634" t="s">
        <v>92</v>
      </c>
      <c r="C51" s="996" t="s">
        <v>537</v>
      </c>
      <c r="D51" s="997"/>
      <c r="E51" s="517">
        <v>3938200</v>
      </c>
      <c r="F51" s="517">
        <v>1706046</v>
      </c>
      <c r="G51" s="650">
        <f t="shared" si="3"/>
        <v>0.43320450967447055</v>
      </c>
    </row>
    <row r="52" spans="1:13" ht="31.95" customHeight="1" x14ac:dyDescent="0.25">
      <c r="A52" s="1012"/>
      <c r="B52" s="634" t="s">
        <v>92</v>
      </c>
      <c r="C52" s="996" t="s">
        <v>605</v>
      </c>
      <c r="D52" s="997"/>
      <c r="E52" s="517">
        <v>-2184300</v>
      </c>
      <c r="F52" s="517">
        <v>0</v>
      </c>
      <c r="G52" s="518">
        <f t="shared" si="3"/>
        <v>0</v>
      </c>
      <c r="H52" s="1000" t="s">
        <v>601</v>
      </c>
      <c r="I52" s="1001"/>
      <c r="J52" s="1001"/>
      <c r="K52" s="1001"/>
      <c r="L52" s="1001"/>
    </row>
    <row r="53" spans="1:13" ht="31.95" customHeight="1" x14ac:dyDescent="0.25">
      <c r="A53" s="1012"/>
      <c r="B53" s="634" t="s">
        <v>92</v>
      </c>
      <c r="C53" s="996" t="s">
        <v>606</v>
      </c>
      <c r="D53" s="997"/>
      <c r="E53" s="641">
        <v>-79600</v>
      </c>
      <c r="F53" s="641">
        <v>-79600</v>
      </c>
      <c r="G53" s="626">
        <f t="shared" si="3"/>
        <v>1</v>
      </c>
      <c r="H53" s="1004"/>
      <c r="I53" s="1005"/>
      <c r="J53" s="1005"/>
      <c r="K53" s="1005"/>
      <c r="L53" s="1005"/>
      <c r="M53" s="1005"/>
    </row>
    <row r="54" spans="1:13" ht="21" customHeight="1" x14ac:dyDescent="0.25">
      <c r="A54" s="1012"/>
      <c r="B54" s="651" t="s">
        <v>552</v>
      </c>
      <c r="C54" s="652" t="s">
        <v>551</v>
      </c>
      <c r="D54" s="627"/>
      <c r="E54" s="519">
        <v>847300</v>
      </c>
      <c r="F54" s="519">
        <v>847342.05</v>
      </c>
      <c r="G54" s="626">
        <f t="shared" si="3"/>
        <v>1.0000496282308511</v>
      </c>
    </row>
    <row r="55" spans="1:13" ht="21" customHeight="1" x14ac:dyDescent="0.25">
      <c r="A55" s="1012"/>
      <c r="B55" s="515" t="s">
        <v>92</v>
      </c>
      <c r="C55" s="652" t="s">
        <v>594</v>
      </c>
      <c r="D55" s="627"/>
      <c r="E55" s="519">
        <v>-2100</v>
      </c>
      <c r="F55" s="519">
        <v>-2118.29</v>
      </c>
      <c r="G55" s="626">
        <f t="shared" si="3"/>
        <v>1.0087095238095238</v>
      </c>
    </row>
    <row r="56" spans="1:13" ht="21" customHeight="1" x14ac:dyDescent="0.25">
      <c r="A56" s="1012"/>
      <c r="B56" s="515"/>
      <c r="C56" s="516"/>
      <c r="D56" s="627"/>
      <c r="E56" s="519"/>
      <c r="F56" s="519"/>
      <c r="G56" s="626"/>
    </row>
    <row r="57" spans="1:13" ht="51.6" customHeight="1" thickBot="1" x14ac:dyDescent="0.3">
      <c r="A57" s="1018"/>
      <c r="B57" s="775"/>
      <c r="C57" s="776" t="s">
        <v>181</v>
      </c>
      <c r="D57" s="776"/>
      <c r="E57" s="777">
        <f>SUM(E44:E55)</f>
        <v>42603600</v>
      </c>
      <c r="F57" s="777">
        <f>SUM(F44:F55)</f>
        <v>18564996.360000003</v>
      </c>
      <c r="G57" s="774">
        <f t="shared" si="3"/>
        <v>0.4357612117285864</v>
      </c>
    </row>
    <row r="58" spans="1:13" ht="52.2" customHeight="1" thickBot="1" x14ac:dyDescent="0.3">
      <c r="A58" s="965" t="s">
        <v>670</v>
      </c>
      <c r="B58" s="1006"/>
      <c r="C58" s="1006"/>
      <c r="D58" s="1006"/>
      <c r="E58" s="1006"/>
      <c r="F58" s="1006"/>
      <c r="G58" s="673" t="s">
        <v>360</v>
      </c>
    </row>
    <row r="59" spans="1:13" ht="46.2" customHeight="1" thickBot="1" x14ac:dyDescent="0.3">
      <c r="A59" s="1019" t="s">
        <v>368</v>
      </c>
      <c r="B59" s="1020"/>
      <c r="C59" s="1020"/>
      <c r="D59" s="1020"/>
      <c r="E59" s="1020"/>
      <c r="F59" s="1020"/>
      <c r="G59" s="1021"/>
    </row>
    <row r="60" spans="1:13" ht="40.5" customHeight="1" x14ac:dyDescent="0.25">
      <c r="A60" s="765" t="s">
        <v>271</v>
      </c>
      <c r="B60" s="866" t="s">
        <v>178</v>
      </c>
      <c r="C60" s="767" t="s">
        <v>361</v>
      </c>
      <c r="D60" s="766" t="s">
        <v>179</v>
      </c>
      <c r="E60" s="768" t="s">
        <v>365</v>
      </c>
      <c r="F60" s="867" t="s">
        <v>364</v>
      </c>
      <c r="G60" s="868" t="s">
        <v>180</v>
      </c>
    </row>
    <row r="61" spans="1:13" ht="31.5" hidden="1" customHeight="1" x14ac:dyDescent="0.25">
      <c r="A61" s="521"/>
      <c r="B61" s="534" t="s">
        <v>92</v>
      </c>
      <c r="C61" s="522" t="s">
        <v>182</v>
      </c>
      <c r="D61" s="523" t="s">
        <v>183</v>
      </c>
      <c r="E61" s="524">
        <v>0</v>
      </c>
      <c r="F61" s="517" t="e">
        <f>SUM(#REF!)</f>
        <v>#REF!</v>
      </c>
      <c r="G61" s="535" t="e">
        <f>F61/E61</f>
        <v>#REF!</v>
      </c>
    </row>
    <row r="62" spans="1:13" ht="15.75" hidden="1" customHeight="1" thickTop="1" thickBot="1" x14ac:dyDescent="0.3">
      <c r="A62" s="525"/>
      <c r="B62" s="526"/>
      <c r="C62" s="527"/>
      <c r="D62" s="528"/>
      <c r="E62" s="529"/>
      <c r="F62" s="529"/>
      <c r="G62" s="518"/>
    </row>
    <row r="63" spans="1:13" ht="15.75" hidden="1" customHeight="1" thickBot="1" x14ac:dyDescent="0.3">
      <c r="A63" s="525"/>
      <c r="B63" s="526"/>
      <c r="C63" s="527"/>
      <c r="D63" s="528"/>
      <c r="E63" s="529"/>
      <c r="F63" s="529"/>
      <c r="G63" s="518"/>
    </row>
    <row r="64" spans="1:13" ht="15.75" hidden="1" customHeight="1" thickTop="1" thickBot="1" x14ac:dyDescent="0.3">
      <c r="A64" s="525"/>
      <c r="B64" s="526"/>
      <c r="C64" s="527"/>
      <c r="D64" s="528"/>
      <c r="E64" s="530"/>
      <c r="F64" s="530"/>
      <c r="G64" s="520"/>
    </row>
    <row r="65" spans="1:10" ht="15.75" hidden="1" customHeight="1" thickBot="1" x14ac:dyDescent="0.3">
      <c r="A65" s="525"/>
      <c r="B65" s="531"/>
      <c r="C65" s="527"/>
      <c r="D65" s="532"/>
      <c r="E65" s="530"/>
      <c r="F65" s="530"/>
      <c r="G65" s="520"/>
    </row>
    <row r="66" spans="1:10" ht="21" customHeight="1" x14ac:dyDescent="0.25">
      <c r="A66" s="1012" t="s">
        <v>242</v>
      </c>
      <c r="B66" s="653" t="s">
        <v>94</v>
      </c>
      <c r="C66" s="532" t="s">
        <v>528</v>
      </c>
      <c r="D66" s="515"/>
      <c r="E66" s="530">
        <v>4500000</v>
      </c>
      <c r="F66" s="644">
        <v>4500000</v>
      </c>
      <c r="G66" s="518">
        <f t="shared" ref="G66:G95" si="4">F66/E66</f>
        <v>1</v>
      </c>
    </row>
    <row r="67" spans="1:10" ht="21" customHeight="1" x14ac:dyDescent="0.25">
      <c r="A67" s="1012"/>
      <c r="B67" s="653" t="s">
        <v>107</v>
      </c>
      <c r="C67" s="532" t="s">
        <v>529</v>
      </c>
      <c r="D67" s="515"/>
      <c r="E67" s="530">
        <v>61100</v>
      </c>
      <c r="F67" s="644">
        <v>61000</v>
      </c>
      <c r="G67" s="518">
        <f t="shared" si="4"/>
        <v>0.99836333878887074</v>
      </c>
    </row>
    <row r="68" spans="1:10" ht="21" customHeight="1" x14ac:dyDescent="0.25">
      <c r="A68" s="1012"/>
      <c r="B68" s="653" t="s">
        <v>92</v>
      </c>
      <c r="C68" s="516" t="s">
        <v>535</v>
      </c>
      <c r="D68" s="515" t="s">
        <v>534</v>
      </c>
      <c r="E68" s="529">
        <v>29100</v>
      </c>
      <c r="F68" s="644">
        <v>29140</v>
      </c>
      <c r="G68" s="518">
        <f t="shared" si="4"/>
        <v>1.0013745704467354</v>
      </c>
    </row>
    <row r="69" spans="1:10" ht="21" customHeight="1" x14ac:dyDescent="0.25">
      <c r="A69" s="1012"/>
      <c r="B69" s="515" t="s">
        <v>540</v>
      </c>
      <c r="C69" s="516" t="s">
        <v>539</v>
      </c>
      <c r="D69" s="634"/>
      <c r="E69" s="517">
        <v>25929600</v>
      </c>
      <c r="F69" s="644">
        <v>13650489.84</v>
      </c>
      <c r="G69" s="518">
        <f t="shared" si="4"/>
        <v>0.5264442891521659</v>
      </c>
    </row>
    <row r="70" spans="1:10" ht="21" customHeight="1" x14ac:dyDescent="0.25">
      <c r="A70" s="1012"/>
      <c r="B70" s="656" t="s">
        <v>100</v>
      </c>
      <c r="C70" s="655" t="s">
        <v>602</v>
      </c>
      <c r="D70" s="634"/>
      <c r="E70" s="641">
        <v>-6672900</v>
      </c>
      <c r="F70" s="644">
        <v>0</v>
      </c>
      <c r="G70" s="518">
        <f t="shared" si="4"/>
        <v>0</v>
      </c>
    </row>
    <row r="71" spans="1:10" ht="21" customHeight="1" x14ac:dyDescent="0.25">
      <c r="A71" s="1012"/>
      <c r="B71" s="656" t="s">
        <v>100</v>
      </c>
      <c r="C71" s="655" t="s">
        <v>603</v>
      </c>
      <c r="D71" s="634"/>
      <c r="E71" s="519">
        <v>5672900</v>
      </c>
      <c r="F71" s="644">
        <v>5672900</v>
      </c>
      <c r="G71" s="518">
        <f t="shared" si="4"/>
        <v>1</v>
      </c>
    </row>
    <row r="72" spans="1:10" ht="21" customHeight="1" x14ac:dyDescent="0.25">
      <c r="A72" s="1012"/>
      <c r="B72" s="653" t="s">
        <v>45</v>
      </c>
      <c r="C72" s="532" t="s">
        <v>541</v>
      </c>
      <c r="D72" s="515"/>
      <c r="E72" s="530">
        <v>350000</v>
      </c>
      <c r="F72" s="644">
        <v>88360</v>
      </c>
      <c r="G72" s="518">
        <f t="shared" si="4"/>
        <v>0.25245714285714288</v>
      </c>
    </row>
    <row r="73" spans="1:10" ht="21" customHeight="1" x14ac:dyDescent="0.25">
      <c r="A73" s="1012"/>
      <c r="B73" s="654" t="s">
        <v>94</v>
      </c>
      <c r="C73" s="655" t="s">
        <v>543</v>
      </c>
      <c r="D73" s="656" t="s">
        <v>542</v>
      </c>
      <c r="E73" s="530">
        <v>100000</v>
      </c>
      <c r="F73" s="530">
        <v>100000</v>
      </c>
      <c r="G73" s="518">
        <v>0</v>
      </c>
    </row>
    <row r="74" spans="1:10" ht="21" customHeight="1" x14ac:dyDescent="0.25">
      <c r="A74" s="1012"/>
      <c r="B74" s="653" t="s">
        <v>92</v>
      </c>
      <c r="C74" s="516" t="s">
        <v>544</v>
      </c>
      <c r="D74" s="515"/>
      <c r="E74" s="530">
        <v>72000</v>
      </c>
      <c r="F74" s="530">
        <v>72000</v>
      </c>
      <c r="G74" s="518">
        <v>1</v>
      </c>
    </row>
    <row r="75" spans="1:10" ht="21" customHeight="1" x14ac:dyDescent="0.25">
      <c r="A75" s="1012"/>
      <c r="B75" s="653" t="s">
        <v>92</v>
      </c>
      <c r="C75" s="516" t="s">
        <v>545</v>
      </c>
      <c r="D75" s="515"/>
      <c r="E75" s="530">
        <v>468200</v>
      </c>
      <c r="F75" s="530">
        <v>341300</v>
      </c>
      <c r="G75" s="518">
        <v>1</v>
      </c>
    </row>
    <row r="76" spans="1:10" ht="21" customHeight="1" x14ac:dyDescent="0.25">
      <c r="A76" s="1012"/>
      <c r="B76" s="654" t="s">
        <v>100</v>
      </c>
      <c r="C76" s="516" t="s">
        <v>553</v>
      </c>
      <c r="D76" s="515"/>
      <c r="E76" s="529">
        <v>41476400</v>
      </c>
      <c r="F76" s="644">
        <v>0</v>
      </c>
      <c r="G76" s="518">
        <f t="shared" si="4"/>
        <v>0</v>
      </c>
    </row>
    <row r="77" spans="1:10" ht="21" customHeight="1" x14ac:dyDescent="0.25">
      <c r="A77" s="1012"/>
      <c r="B77" s="653" t="s">
        <v>100</v>
      </c>
      <c r="C77" s="516" t="s">
        <v>554</v>
      </c>
      <c r="D77" s="515"/>
      <c r="E77" s="529">
        <v>6724000</v>
      </c>
      <c r="F77" s="644">
        <v>6724000</v>
      </c>
      <c r="G77" s="518">
        <f t="shared" si="4"/>
        <v>1</v>
      </c>
      <c r="H77" s="1000" t="s">
        <v>582</v>
      </c>
      <c r="I77" s="1001"/>
      <c r="J77" s="1001"/>
    </row>
    <row r="78" spans="1:10" ht="21" customHeight="1" x14ac:dyDescent="0.25">
      <c r="A78" s="1012"/>
      <c r="B78" s="653" t="s">
        <v>92</v>
      </c>
      <c r="C78" s="516" t="s">
        <v>562</v>
      </c>
      <c r="D78" s="515"/>
      <c r="E78" s="529">
        <v>19728700</v>
      </c>
      <c r="F78" s="644">
        <v>19728700</v>
      </c>
      <c r="G78" s="518">
        <f t="shared" si="4"/>
        <v>1</v>
      </c>
    </row>
    <row r="79" spans="1:10" ht="21" customHeight="1" x14ac:dyDescent="0.25">
      <c r="A79" s="1013"/>
      <c r="B79" s="653" t="s">
        <v>94</v>
      </c>
      <c r="C79" s="532" t="s">
        <v>566</v>
      </c>
      <c r="D79" s="515" t="s">
        <v>567</v>
      </c>
      <c r="E79" s="530">
        <v>153000</v>
      </c>
      <c r="F79" s="644">
        <v>153000</v>
      </c>
      <c r="G79" s="518">
        <f t="shared" si="4"/>
        <v>1</v>
      </c>
    </row>
    <row r="80" spans="1:10" ht="28.8" customHeight="1" x14ac:dyDescent="0.25">
      <c r="A80" s="1013"/>
      <c r="B80" s="653" t="s">
        <v>100</v>
      </c>
      <c r="C80" s="516" t="s">
        <v>694</v>
      </c>
      <c r="D80" s="515"/>
      <c r="E80" s="529">
        <v>6756000</v>
      </c>
      <c r="F80" s="644">
        <v>8830874.0600000005</v>
      </c>
      <c r="G80" s="518">
        <f t="shared" si="4"/>
        <v>1.3071157578448787</v>
      </c>
      <c r="H80" s="628"/>
      <c r="I80" s="533"/>
      <c r="J80" s="533"/>
    </row>
    <row r="81" spans="1:16" ht="21" customHeight="1" x14ac:dyDescent="0.25">
      <c r="A81" s="1013"/>
      <c r="B81" s="654" t="s">
        <v>100</v>
      </c>
      <c r="C81" s="516" t="s">
        <v>577</v>
      </c>
      <c r="D81" s="515"/>
      <c r="E81" s="529">
        <v>104300</v>
      </c>
      <c r="F81" s="644">
        <v>0</v>
      </c>
      <c r="G81" s="626">
        <f t="shared" si="4"/>
        <v>0</v>
      </c>
    </row>
    <row r="82" spans="1:16" ht="32.25" customHeight="1" x14ac:dyDescent="0.25">
      <c r="A82" s="1013"/>
      <c r="B82" s="515" t="s">
        <v>585</v>
      </c>
      <c r="C82" s="657" t="s">
        <v>583</v>
      </c>
      <c r="D82" s="656"/>
      <c r="E82" s="530">
        <v>173100</v>
      </c>
      <c r="F82" s="643">
        <v>0</v>
      </c>
      <c r="G82" s="626">
        <f t="shared" si="4"/>
        <v>0</v>
      </c>
    </row>
    <row r="83" spans="1:16" ht="32.25" customHeight="1" x14ac:dyDescent="0.25">
      <c r="A83" s="1013"/>
      <c r="B83" s="515" t="s">
        <v>100</v>
      </c>
      <c r="C83" s="629" t="s">
        <v>593</v>
      </c>
      <c r="D83" s="656"/>
      <c r="E83" s="530">
        <v>-273900</v>
      </c>
      <c r="F83" s="643">
        <v>-273991.49</v>
      </c>
      <c r="G83" s="626">
        <f t="shared" si="4"/>
        <v>1.0003340270171595</v>
      </c>
    </row>
    <row r="84" spans="1:16" ht="22.8" customHeight="1" x14ac:dyDescent="0.25">
      <c r="A84" s="1013"/>
      <c r="B84" s="515" t="s">
        <v>165</v>
      </c>
      <c r="C84" s="629" t="s">
        <v>588</v>
      </c>
      <c r="D84" s="656"/>
      <c r="E84" s="530">
        <v>-200000</v>
      </c>
      <c r="F84" s="643">
        <v>-200000</v>
      </c>
      <c r="G84" s="626">
        <f t="shared" si="4"/>
        <v>1</v>
      </c>
    </row>
    <row r="85" spans="1:16" ht="22.8" customHeight="1" x14ac:dyDescent="0.25">
      <c r="A85" s="1013"/>
      <c r="B85" s="515" t="s">
        <v>100</v>
      </c>
      <c r="C85" s="629" t="s">
        <v>589</v>
      </c>
      <c r="D85" s="656"/>
      <c r="E85" s="530">
        <v>-683300</v>
      </c>
      <c r="F85" s="643">
        <v>-683248.3</v>
      </c>
      <c r="G85" s="626">
        <f t="shared" si="4"/>
        <v>0.99992433777257439</v>
      </c>
    </row>
    <row r="86" spans="1:16" ht="35.4" customHeight="1" thickBot="1" x14ac:dyDescent="0.3">
      <c r="A86" s="1014"/>
      <c r="B86" s="1015" t="s">
        <v>184</v>
      </c>
      <c r="C86" s="1016"/>
      <c r="D86" s="1017"/>
      <c r="E86" s="778">
        <f>SUM(E66:E85)</f>
        <v>104468300</v>
      </c>
      <c r="F86" s="778">
        <f>SUM(F66:F85)</f>
        <v>58794524.110000007</v>
      </c>
      <c r="G86" s="774">
        <f t="shared" si="4"/>
        <v>0.56279774926939563</v>
      </c>
    </row>
    <row r="87" spans="1:16" ht="20.25" customHeight="1" x14ac:dyDescent="0.25">
      <c r="A87" s="1012" t="s">
        <v>243</v>
      </c>
      <c r="B87" s="632" t="s">
        <v>385</v>
      </c>
      <c r="C87" s="636" t="s">
        <v>574</v>
      </c>
      <c r="D87" s="647"/>
      <c r="E87" s="517">
        <v>14000000</v>
      </c>
      <c r="F87" s="517">
        <v>14000000</v>
      </c>
      <c r="G87" s="633">
        <f t="shared" si="4"/>
        <v>1</v>
      </c>
    </row>
    <row r="88" spans="1:16" ht="21" customHeight="1" x14ac:dyDescent="0.25">
      <c r="A88" s="1012"/>
      <c r="B88" s="632" t="s">
        <v>381</v>
      </c>
      <c r="C88" s="636" t="s">
        <v>575</v>
      </c>
      <c r="D88" s="647"/>
      <c r="E88" s="517">
        <v>2400000</v>
      </c>
      <c r="F88" s="517">
        <v>0</v>
      </c>
      <c r="G88" s="633">
        <f t="shared" si="4"/>
        <v>0</v>
      </c>
    </row>
    <row r="89" spans="1:16" ht="21" customHeight="1" x14ac:dyDescent="0.25">
      <c r="A89" s="1012"/>
      <c r="B89" s="632" t="s">
        <v>385</v>
      </c>
      <c r="C89" s="636" t="s">
        <v>574</v>
      </c>
      <c r="D89" s="515"/>
      <c r="E89" s="530">
        <v>9000000</v>
      </c>
      <c r="F89" s="530">
        <v>9000000</v>
      </c>
      <c r="G89" s="633">
        <f t="shared" si="4"/>
        <v>1</v>
      </c>
    </row>
    <row r="90" spans="1:16" ht="20.25" customHeight="1" x14ac:dyDescent="0.25">
      <c r="A90" s="1012"/>
      <c r="B90" s="653" t="s">
        <v>100</v>
      </c>
      <c r="C90" s="516" t="s">
        <v>604</v>
      </c>
      <c r="D90" s="658"/>
      <c r="E90" s="659">
        <v>1000000</v>
      </c>
      <c r="F90" s="659">
        <v>559920</v>
      </c>
      <c r="G90" s="633">
        <f t="shared" si="4"/>
        <v>0.55991999999999997</v>
      </c>
    </row>
    <row r="91" spans="1:16" ht="20.25" customHeight="1" x14ac:dyDescent="0.25">
      <c r="A91" s="1012"/>
      <c r="B91" s="660" t="s">
        <v>100</v>
      </c>
      <c r="C91" s="516" t="s">
        <v>578</v>
      </c>
      <c r="D91" s="653"/>
      <c r="E91" s="659">
        <v>436500</v>
      </c>
      <c r="F91" s="659">
        <v>0</v>
      </c>
      <c r="G91" s="650">
        <f t="shared" si="4"/>
        <v>0</v>
      </c>
    </row>
    <row r="92" spans="1:16" ht="39.75" customHeight="1" x14ac:dyDescent="0.25">
      <c r="A92" s="1012"/>
      <c r="B92" s="515" t="s">
        <v>584</v>
      </c>
      <c r="C92" s="657" t="s">
        <v>586</v>
      </c>
      <c r="D92" s="656"/>
      <c r="E92" s="530">
        <v>125660500</v>
      </c>
      <c r="F92" s="643">
        <v>63420786.439999998</v>
      </c>
      <c r="G92" s="626">
        <f t="shared" ref="G92:G93" si="5">F92/E92</f>
        <v>0.50469945957560247</v>
      </c>
    </row>
    <row r="93" spans="1:16" ht="30.75" customHeight="1" x14ac:dyDescent="0.25">
      <c r="A93" s="1012"/>
      <c r="B93" s="515" t="s">
        <v>100</v>
      </c>
      <c r="C93" s="629" t="s">
        <v>600</v>
      </c>
      <c r="D93" s="656"/>
      <c r="E93" s="530">
        <v>-5089300</v>
      </c>
      <c r="F93" s="643">
        <v>-5089302.5</v>
      </c>
      <c r="G93" s="626">
        <f t="shared" si="5"/>
        <v>1.0000004912266913</v>
      </c>
    </row>
    <row r="94" spans="1:16" ht="34.200000000000003" customHeight="1" thickBot="1" x14ac:dyDescent="0.3">
      <c r="A94" s="1018"/>
      <c r="B94" s="1015" t="s">
        <v>184</v>
      </c>
      <c r="C94" s="1016"/>
      <c r="D94" s="1017"/>
      <c r="E94" s="777">
        <f>SUM(E87:E93)</f>
        <v>147407700</v>
      </c>
      <c r="F94" s="777">
        <f>SUM(F87:F93)</f>
        <v>81891403.939999998</v>
      </c>
      <c r="G94" s="774">
        <f t="shared" si="4"/>
        <v>0.55554359738331172</v>
      </c>
    </row>
    <row r="95" spans="1:16" ht="52.2" customHeight="1" thickBot="1" x14ac:dyDescent="0.3">
      <c r="A95" s="779"/>
      <c r="B95" s="1007" t="s">
        <v>363</v>
      </c>
      <c r="C95" s="1008"/>
      <c r="D95" s="757"/>
      <c r="E95" s="780">
        <f>E86+E94+E40+E57</f>
        <v>337265800</v>
      </c>
      <c r="F95" s="780">
        <f>F86+F94+F40+F57</f>
        <v>202285893.82000002</v>
      </c>
      <c r="G95" s="781">
        <f t="shared" si="4"/>
        <v>0.59978181547017229</v>
      </c>
      <c r="H95" s="1002"/>
      <c r="I95" s="1003"/>
      <c r="J95" s="1003"/>
      <c r="K95" s="1003"/>
      <c r="L95" s="1003"/>
      <c r="M95" s="1003"/>
      <c r="N95" s="1003"/>
      <c r="O95" s="1003"/>
      <c r="P95" s="1003"/>
    </row>
    <row r="96" spans="1:16" ht="45" customHeight="1" x14ac:dyDescent="0.25">
      <c r="A96" s="992" t="s">
        <v>693</v>
      </c>
      <c r="B96" s="993"/>
      <c r="C96" s="993"/>
      <c r="D96" s="993"/>
      <c r="E96" s="993"/>
      <c r="F96" s="993"/>
      <c r="G96" s="993"/>
    </row>
    <row r="97" spans="1:7" x14ac:dyDescent="0.25">
      <c r="A97" s="513" t="s">
        <v>692</v>
      </c>
      <c r="B97" s="533"/>
      <c r="C97" s="533"/>
      <c r="D97" s="533"/>
      <c r="E97" s="533"/>
      <c r="F97" s="533"/>
      <c r="G97" s="533"/>
    </row>
  </sheetData>
  <mergeCells count="25">
    <mergeCell ref="A1:F1"/>
    <mergeCell ref="B95:C95"/>
    <mergeCell ref="A2:G2"/>
    <mergeCell ref="A66:A86"/>
    <mergeCell ref="B86:D86"/>
    <mergeCell ref="A87:A94"/>
    <mergeCell ref="B94:D94"/>
    <mergeCell ref="A41:F41"/>
    <mergeCell ref="A42:G42"/>
    <mergeCell ref="A58:F58"/>
    <mergeCell ref="A59:G59"/>
    <mergeCell ref="C44:D44"/>
    <mergeCell ref="C51:D51"/>
    <mergeCell ref="A4:A40"/>
    <mergeCell ref="A44:A57"/>
    <mergeCell ref="A96:G96"/>
    <mergeCell ref="C49:D49"/>
    <mergeCell ref="C52:D52"/>
    <mergeCell ref="H5:Q5"/>
    <mergeCell ref="H46:Q46"/>
    <mergeCell ref="H77:J77"/>
    <mergeCell ref="H95:P95"/>
    <mergeCell ref="C53:D53"/>
    <mergeCell ref="H53:M53"/>
    <mergeCell ref="H52:L52"/>
  </mergeCells>
  <printOptions horizontalCentered="1"/>
  <pageMargins left="0.59055118110236227" right="0.59055118110236227" top="0.59055118110236227" bottom="0.39370078740157483" header="0" footer="0.15748031496062992"/>
  <pageSetup paperSize="9" scale="75" orientation="portrait" r:id="rId1"/>
  <headerFooter>
    <oddFooter>&amp;L&amp;"Arial,Obyčejné"&amp;9Přehled o hospodaření za r. 2020</oddFooter>
  </headerFooter>
  <rowBreaks count="2" manualBreakCount="2">
    <brk id="40" max="6" man="1"/>
    <brk id="5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Q248"/>
  <sheetViews>
    <sheetView view="pageBreakPreview" zoomScale="90" zoomScaleNormal="98" zoomScaleSheetLayoutView="90" zoomScalePageLayoutView="70" workbookViewId="0">
      <pane ySplit="4" topLeftCell="A74" activePane="bottomLeft" state="frozen"/>
      <selection activeCell="B1" sqref="B1"/>
      <selection pane="bottomLeft" activeCell="D16" sqref="D15:D16"/>
    </sheetView>
  </sheetViews>
  <sheetFormatPr defaultColWidth="9.109375" defaultRowHeight="13.2" x14ac:dyDescent="0.25"/>
  <cols>
    <col min="1" max="1" width="15.88671875" style="2" customWidth="1"/>
    <col min="2" max="2" width="8.5546875" style="2" customWidth="1"/>
    <col min="3" max="3" width="31.44140625" style="2" customWidth="1"/>
    <col min="4" max="5" width="11.44140625" style="2" customWidth="1"/>
    <col min="6" max="6" width="9.109375" style="2"/>
    <col min="7" max="7" width="12.5546875" style="2" customWidth="1"/>
    <col min="8" max="9" width="11.44140625" style="2" customWidth="1"/>
    <col min="10" max="10" width="9.109375" style="2"/>
    <col min="11" max="11" width="12.5546875" style="2" customWidth="1"/>
    <col min="12" max="13" width="11.44140625" style="2" customWidth="1"/>
    <col min="14" max="14" width="9.109375" style="2"/>
    <col min="15" max="15" width="12.5546875" style="2" customWidth="1"/>
    <col min="16" max="16" width="11.5546875" style="2" customWidth="1"/>
    <col min="17" max="16384" width="9.109375" style="2"/>
  </cols>
  <sheetData>
    <row r="1" spans="1:17" ht="55.5" customHeight="1" thickBot="1" x14ac:dyDescent="0.3">
      <c r="A1" s="1057" t="s">
        <v>406</v>
      </c>
      <c r="B1" s="1057"/>
      <c r="C1" s="1057"/>
      <c r="D1" s="1057"/>
      <c r="E1" s="1057"/>
      <c r="F1" s="1057"/>
      <c r="G1" s="1057"/>
      <c r="H1" s="1057"/>
      <c r="I1" s="1057"/>
      <c r="J1" s="1057"/>
      <c r="K1" s="1057"/>
      <c r="L1" s="1057"/>
      <c r="M1" s="1057"/>
      <c r="N1" s="1057"/>
      <c r="O1" s="1057"/>
      <c r="P1" s="672" t="s">
        <v>674</v>
      </c>
      <c r="Q1" s="537"/>
    </row>
    <row r="2" spans="1:17" ht="21" customHeight="1" x14ac:dyDescent="0.25">
      <c r="A2" s="1050" t="s">
        <v>84</v>
      </c>
      <c r="B2" s="1051"/>
      <c r="C2" s="1052"/>
      <c r="D2" s="1040" t="s">
        <v>523</v>
      </c>
      <c r="E2" s="1040"/>
      <c r="F2" s="1040"/>
      <c r="G2" s="1041"/>
      <c r="H2" s="1039" t="s">
        <v>524</v>
      </c>
      <c r="I2" s="1040"/>
      <c r="J2" s="1040"/>
      <c r="K2" s="1041"/>
      <c r="L2" s="1039" t="s">
        <v>525</v>
      </c>
      <c r="M2" s="1040"/>
      <c r="N2" s="1040"/>
      <c r="O2" s="1040"/>
      <c r="P2" s="1041"/>
    </row>
    <row r="3" spans="1:17" ht="20.399999999999999" customHeight="1" x14ac:dyDescent="0.25">
      <c r="A3" s="969" t="s">
        <v>85</v>
      </c>
      <c r="B3" s="1026" t="s">
        <v>86</v>
      </c>
      <c r="C3" s="1027"/>
      <c r="D3" s="1029" t="s">
        <v>87</v>
      </c>
      <c r="E3" s="1029"/>
      <c r="F3" s="1030"/>
      <c r="G3" s="1031" t="s">
        <v>33</v>
      </c>
      <c r="H3" s="1028" t="s">
        <v>87</v>
      </c>
      <c r="I3" s="1029"/>
      <c r="J3" s="1030"/>
      <c r="K3" s="1031" t="s">
        <v>33</v>
      </c>
      <c r="L3" s="1028" t="s">
        <v>87</v>
      </c>
      <c r="M3" s="1029"/>
      <c r="N3" s="1030"/>
      <c r="O3" s="1033" t="s">
        <v>33</v>
      </c>
      <c r="P3" s="1031" t="s">
        <v>28</v>
      </c>
    </row>
    <row r="4" spans="1:17" ht="20.399999999999999" customHeight="1" x14ac:dyDescent="0.25">
      <c r="A4" s="970"/>
      <c r="B4" s="782" t="s">
        <v>178</v>
      </c>
      <c r="C4" s="783" t="s">
        <v>88</v>
      </c>
      <c r="D4" s="784" t="s">
        <v>242</v>
      </c>
      <c r="E4" s="784" t="s">
        <v>243</v>
      </c>
      <c r="F4" s="784" t="s">
        <v>123</v>
      </c>
      <c r="G4" s="1032"/>
      <c r="H4" s="784" t="s">
        <v>242</v>
      </c>
      <c r="I4" s="784" t="s">
        <v>243</v>
      </c>
      <c r="J4" s="784" t="s">
        <v>123</v>
      </c>
      <c r="K4" s="1032"/>
      <c r="L4" s="784" t="s">
        <v>242</v>
      </c>
      <c r="M4" s="784" t="s">
        <v>243</v>
      </c>
      <c r="N4" s="784" t="s">
        <v>123</v>
      </c>
      <c r="O4" s="1034"/>
      <c r="P4" s="1032"/>
    </row>
    <row r="5" spans="1:17" ht="16.2" customHeight="1" x14ac:dyDescent="0.25">
      <c r="A5" s="1046" t="s">
        <v>244</v>
      </c>
      <c r="B5" s="538" t="s">
        <v>380</v>
      </c>
      <c r="C5" s="539" t="s">
        <v>255</v>
      </c>
      <c r="D5" s="621">
        <v>160</v>
      </c>
      <c r="E5" s="78">
        <v>0</v>
      </c>
      <c r="F5" s="78">
        <v>0</v>
      </c>
      <c r="G5" s="540">
        <f>SUM(D5:F5)</f>
        <v>160</v>
      </c>
      <c r="H5" s="80">
        <v>160</v>
      </c>
      <c r="I5" s="78">
        <v>0</v>
      </c>
      <c r="J5" s="78">
        <v>0</v>
      </c>
      <c r="K5" s="541">
        <f>SUM(H5:J5)</f>
        <v>160</v>
      </c>
      <c r="L5" s="80">
        <v>6.3810000000000002</v>
      </c>
      <c r="M5" s="78">
        <v>0</v>
      </c>
      <c r="N5" s="78">
        <v>0</v>
      </c>
      <c r="O5" s="78">
        <f>SUM(L5:N5)</f>
        <v>6.3810000000000002</v>
      </c>
      <c r="P5" s="542">
        <f t="shared" ref="P5:P41" si="0">O5/K5</f>
        <v>3.988125E-2</v>
      </c>
    </row>
    <row r="6" spans="1:17" ht="15" customHeight="1" x14ac:dyDescent="0.25">
      <c r="A6" s="1035"/>
      <c r="B6" s="543" t="s">
        <v>124</v>
      </c>
      <c r="C6" s="544" t="s">
        <v>125</v>
      </c>
      <c r="D6" s="622">
        <v>240</v>
      </c>
      <c r="E6" s="78">
        <v>0</v>
      </c>
      <c r="F6" s="78">
        <v>0</v>
      </c>
      <c r="G6" s="545">
        <f>SUM(D6:F6)</f>
        <v>240</v>
      </c>
      <c r="H6" s="80">
        <v>240</v>
      </c>
      <c r="I6" s="78">
        <v>0</v>
      </c>
      <c r="J6" s="78">
        <v>0</v>
      </c>
      <c r="K6" s="546">
        <f>SUM(H6:J6)</f>
        <v>240</v>
      </c>
      <c r="L6" s="80">
        <v>234.80600000000001</v>
      </c>
      <c r="M6" s="78">
        <v>0</v>
      </c>
      <c r="N6" s="78">
        <v>0</v>
      </c>
      <c r="O6" s="78">
        <f>SUM(L6:N6)</f>
        <v>234.80600000000001</v>
      </c>
      <c r="P6" s="81">
        <f t="shared" si="0"/>
        <v>0.97835833333333333</v>
      </c>
    </row>
    <row r="7" spans="1:17" ht="15" customHeight="1" x14ac:dyDescent="0.25">
      <c r="A7" s="1035"/>
      <c r="B7" s="547" t="s">
        <v>126</v>
      </c>
      <c r="C7" s="548" t="s">
        <v>127</v>
      </c>
      <c r="D7" s="622">
        <v>10301</v>
      </c>
      <c r="E7" s="78">
        <v>0</v>
      </c>
      <c r="F7" s="78">
        <v>0</v>
      </c>
      <c r="G7" s="82">
        <f>SUM(D7:F7)</f>
        <v>10301</v>
      </c>
      <c r="H7" s="80">
        <v>5251</v>
      </c>
      <c r="I7" s="78">
        <v>0</v>
      </c>
      <c r="J7" s="78">
        <v>0</v>
      </c>
      <c r="K7" s="82">
        <f>SUM(H7:J7)</f>
        <v>5251</v>
      </c>
      <c r="L7" s="80">
        <v>3189.41768</v>
      </c>
      <c r="M7" s="78">
        <v>0</v>
      </c>
      <c r="N7" s="78">
        <v>0</v>
      </c>
      <c r="O7" s="77">
        <f>SUM(L7:N7)</f>
        <v>3189.41768</v>
      </c>
      <c r="P7" s="81">
        <f t="shared" si="0"/>
        <v>0.60739243572652823</v>
      </c>
    </row>
    <row r="8" spans="1:17" ht="15" customHeight="1" x14ac:dyDescent="0.25">
      <c r="A8" s="1035"/>
      <c r="B8" s="549" t="s">
        <v>154</v>
      </c>
      <c r="C8" s="550" t="s">
        <v>280</v>
      </c>
      <c r="D8" s="623">
        <v>18</v>
      </c>
      <c r="E8" s="78">
        <v>0</v>
      </c>
      <c r="F8" s="78">
        <v>0</v>
      </c>
      <c r="G8" s="551">
        <f>SUM(D8:E8)</f>
        <v>18</v>
      </c>
      <c r="H8" s="80">
        <v>18</v>
      </c>
      <c r="I8" s="78">
        <v>0</v>
      </c>
      <c r="J8" s="78">
        <v>0</v>
      </c>
      <c r="K8" s="551">
        <f>SUM(H8:J8)</f>
        <v>18</v>
      </c>
      <c r="L8" s="80">
        <v>0</v>
      </c>
      <c r="M8" s="78">
        <v>0</v>
      </c>
      <c r="N8" s="78">
        <v>0</v>
      </c>
      <c r="O8" s="77">
        <f>SUM(L8:N8)</f>
        <v>0</v>
      </c>
      <c r="P8" s="79">
        <f t="shared" si="0"/>
        <v>0</v>
      </c>
    </row>
    <row r="9" spans="1:17" ht="24" customHeight="1" x14ac:dyDescent="0.25">
      <c r="A9" s="1043"/>
      <c r="B9" s="1058" t="s">
        <v>89</v>
      </c>
      <c r="C9" s="1059"/>
      <c r="D9" s="806">
        <f t="shared" ref="D9:O9" si="1">SUM(D5:D8)</f>
        <v>10719</v>
      </c>
      <c r="E9" s="809">
        <f t="shared" si="1"/>
        <v>0</v>
      </c>
      <c r="F9" s="809">
        <f t="shared" si="1"/>
        <v>0</v>
      </c>
      <c r="G9" s="810">
        <f t="shared" si="1"/>
        <v>10719</v>
      </c>
      <c r="H9" s="811">
        <f t="shared" si="1"/>
        <v>5669</v>
      </c>
      <c r="I9" s="809">
        <f t="shared" si="1"/>
        <v>0</v>
      </c>
      <c r="J9" s="809">
        <f t="shared" si="1"/>
        <v>0</v>
      </c>
      <c r="K9" s="810">
        <f t="shared" si="1"/>
        <v>5669</v>
      </c>
      <c r="L9" s="811">
        <f t="shared" si="1"/>
        <v>3430.6046799999999</v>
      </c>
      <c r="M9" s="809">
        <f t="shared" si="1"/>
        <v>0</v>
      </c>
      <c r="N9" s="809">
        <f t="shared" si="1"/>
        <v>0</v>
      </c>
      <c r="O9" s="809">
        <f t="shared" si="1"/>
        <v>3430.6046799999999</v>
      </c>
      <c r="P9" s="812">
        <f t="shared" si="0"/>
        <v>0.60515164579290881</v>
      </c>
    </row>
    <row r="10" spans="1:17" ht="15" customHeight="1" x14ac:dyDescent="0.25">
      <c r="A10" s="1035" t="s">
        <v>245</v>
      </c>
      <c r="B10" s="552" t="s">
        <v>238</v>
      </c>
      <c r="C10" s="553" t="s">
        <v>125</v>
      </c>
      <c r="D10" s="78">
        <v>0</v>
      </c>
      <c r="E10" s="78">
        <v>450</v>
      </c>
      <c r="F10" s="78">
        <v>0</v>
      </c>
      <c r="G10" s="554">
        <f>SUM(D10:F10)</f>
        <v>450</v>
      </c>
      <c r="H10" s="80">
        <v>0</v>
      </c>
      <c r="I10" s="78">
        <v>0</v>
      </c>
      <c r="J10" s="78">
        <v>0</v>
      </c>
      <c r="K10" s="554">
        <f>SUM(H10:J10)</f>
        <v>0</v>
      </c>
      <c r="L10" s="80">
        <v>0</v>
      </c>
      <c r="M10" s="78">
        <v>0</v>
      </c>
      <c r="N10" s="78">
        <v>0</v>
      </c>
      <c r="O10" s="78">
        <f>SUM(L10:N10)</f>
        <v>0</v>
      </c>
      <c r="P10" s="81">
        <f>SUM(L10:O10)</f>
        <v>0</v>
      </c>
      <c r="Q10" s="555"/>
    </row>
    <row r="11" spans="1:17" ht="20.25" customHeight="1" x14ac:dyDescent="0.25">
      <c r="A11" s="1035"/>
      <c r="B11" s="543" t="s">
        <v>381</v>
      </c>
      <c r="C11" s="556" t="s">
        <v>382</v>
      </c>
      <c r="D11" s="78">
        <v>0</v>
      </c>
      <c r="E11" s="78">
        <v>0</v>
      </c>
      <c r="F11" s="78">
        <v>0</v>
      </c>
      <c r="G11" s="554">
        <f>SUM(D11:F11)</f>
        <v>0</v>
      </c>
      <c r="H11" s="80">
        <v>0</v>
      </c>
      <c r="I11" s="78">
        <v>22737</v>
      </c>
      <c r="J11" s="78">
        <v>0</v>
      </c>
      <c r="K11" s="82">
        <f>SUM(H11:J11)</f>
        <v>22737</v>
      </c>
      <c r="L11" s="80">
        <v>0</v>
      </c>
      <c r="M11" s="78">
        <v>861.14490000000001</v>
      </c>
      <c r="N11" s="78">
        <v>0</v>
      </c>
      <c r="O11" s="78">
        <f>SUM(L11:N11)</f>
        <v>861.14490000000001</v>
      </c>
      <c r="P11" s="81">
        <f t="shared" si="0"/>
        <v>3.7874165457184326E-2</v>
      </c>
      <c r="Q11" s="555"/>
    </row>
    <row r="12" spans="1:17" ht="25.95" customHeight="1" x14ac:dyDescent="0.25">
      <c r="A12" s="1036"/>
      <c r="B12" s="557" t="s">
        <v>90</v>
      </c>
      <c r="C12" s="558" t="s">
        <v>128</v>
      </c>
      <c r="D12" s="78">
        <v>92907</v>
      </c>
      <c r="E12" s="78">
        <v>88501</v>
      </c>
      <c r="F12" s="78">
        <v>650</v>
      </c>
      <c r="G12" s="82">
        <f>SUM(D12:F12)</f>
        <v>182058</v>
      </c>
      <c r="H12" s="80">
        <v>89939.4</v>
      </c>
      <c r="I12" s="78">
        <v>63008.2</v>
      </c>
      <c r="J12" s="78">
        <v>590</v>
      </c>
      <c r="K12" s="82">
        <f>SUM(H12:J12)</f>
        <v>153537.59999999998</v>
      </c>
      <c r="L12" s="80">
        <v>77277.2</v>
      </c>
      <c r="M12" s="78">
        <v>30209.5</v>
      </c>
      <c r="N12" s="78">
        <v>590</v>
      </c>
      <c r="O12" s="78">
        <f>SUM(L12:N12)</f>
        <v>108076.7</v>
      </c>
      <c r="P12" s="81">
        <f t="shared" si="0"/>
        <v>0.70391031252279579</v>
      </c>
    </row>
    <row r="13" spans="1:17" ht="15" customHeight="1" x14ac:dyDescent="0.25">
      <c r="A13" s="1036"/>
      <c r="B13" s="557" t="s">
        <v>90</v>
      </c>
      <c r="C13" s="559" t="s">
        <v>164</v>
      </c>
      <c r="D13" s="78">
        <v>0</v>
      </c>
      <c r="E13" s="78">
        <v>15000</v>
      </c>
      <c r="F13" s="78">
        <v>0</v>
      </c>
      <c r="G13" s="560">
        <f>SUM(E13)</f>
        <v>15000</v>
      </c>
      <c r="H13" s="80">
        <v>0</v>
      </c>
      <c r="I13" s="78">
        <v>15000</v>
      </c>
      <c r="J13" s="78">
        <v>0</v>
      </c>
      <c r="K13" s="560">
        <f>SUM(H13:J13)</f>
        <v>15000</v>
      </c>
      <c r="L13" s="80">
        <v>0</v>
      </c>
      <c r="M13" s="78">
        <v>290.75</v>
      </c>
      <c r="N13" s="78">
        <v>0</v>
      </c>
      <c r="O13" s="77">
        <f>SUM(L13:N13)</f>
        <v>290.75</v>
      </c>
      <c r="P13" s="81">
        <f>O13/K13</f>
        <v>1.9383333333333332E-2</v>
      </c>
    </row>
    <row r="14" spans="1:17" ht="24" customHeight="1" x14ac:dyDescent="0.25">
      <c r="A14" s="1060"/>
      <c r="B14" s="1044" t="s">
        <v>89</v>
      </c>
      <c r="C14" s="1045"/>
      <c r="D14" s="805">
        <f t="shared" ref="D14:O14" si="2">SUM(D10:D13)</f>
        <v>92907</v>
      </c>
      <c r="E14" s="805">
        <f t="shared" si="2"/>
        <v>103951</v>
      </c>
      <c r="F14" s="806">
        <f t="shared" si="2"/>
        <v>650</v>
      </c>
      <c r="G14" s="807">
        <f t="shared" si="2"/>
        <v>197508</v>
      </c>
      <c r="H14" s="808">
        <f t="shared" si="2"/>
        <v>89939.4</v>
      </c>
      <c r="I14" s="805">
        <f t="shared" si="2"/>
        <v>100745.2</v>
      </c>
      <c r="J14" s="805">
        <f t="shared" si="2"/>
        <v>590</v>
      </c>
      <c r="K14" s="807">
        <f t="shared" si="2"/>
        <v>191274.59999999998</v>
      </c>
      <c r="L14" s="808">
        <f t="shared" si="2"/>
        <v>77277.2</v>
      </c>
      <c r="M14" s="805">
        <f t="shared" si="2"/>
        <v>31361.394899999999</v>
      </c>
      <c r="N14" s="805">
        <f t="shared" si="2"/>
        <v>590</v>
      </c>
      <c r="O14" s="805">
        <f t="shared" si="2"/>
        <v>109228.5949</v>
      </c>
      <c r="P14" s="801">
        <f t="shared" si="0"/>
        <v>0.57105645443775599</v>
      </c>
    </row>
    <row r="15" spans="1:17" ht="15" customHeight="1" x14ac:dyDescent="0.25">
      <c r="A15" s="1046" t="s">
        <v>246</v>
      </c>
      <c r="B15" s="552" t="s">
        <v>129</v>
      </c>
      <c r="C15" s="561" t="s">
        <v>125</v>
      </c>
      <c r="D15" s="78">
        <v>0</v>
      </c>
      <c r="E15" s="78">
        <v>1380</v>
      </c>
      <c r="F15" s="78">
        <v>0</v>
      </c>
      <c r="G15" s="83">
        <f>SUM(D15:F15)</f>
        <v>1380</v>
      </c>
      <c r="H15" s="80">
        <v>0</v>
      </c>
      <c r="I15" s="78">
        <v>0</v>
      </c>
      <c r="J15" s="78">
        <v>0</v>
      </c>
      <c r="K15" s="554">
        <f>SUM(H15:J15)</f>
        <v>0</v>
      </c>
      <c r="L15" s="80">
        <v>0</v>
      </c>
      <c r="M15" s="78">
        <v>0</v>
      </c>
      <c r="N15" s="78">
        <v>0</v>
      </c>
      <c r="O15" s="78">
        <f>SUM(L15:N15)</f>
        <v>0</v>
      </c>
      <c r="P15" s="81">
        <f>SUM(L15:O15)</f>
        <v>0</v>
      </c>
    </row>
    <row r="16" spans="1:17" ht="15" customHeight="1" x14ac:dyDescent="0.25">
      <c r="A16" s="1035"/>
      <c r="B16" s="557" t="s">
        <v>130</v>
      </c>
      <c r="C16" s="559" t="s">
        <v>127</v>
      </c>
      <c r="D16" s="78">
        <v>6550</v>
      </c>
      <c r="E16" s="78">
        <v>0</v>
      </c>
      <c r="F16" s="78">
        <v>0</v>
      </c>
      <c r="G16" s="554">
        <f>SUM(D16:F16)</f>
        <v>6550</v>
      </c>
      <c r="H16" s="80">
        <v>5150</v>
      </c>
      <c r="I16" s="78">
        <v>0</v>
      </c>
      <c r="J16" s="78">
        <v>0</v>
      </c>
      <c r="K16" s="82">
        <f>SUM(H16:J16)</f>
        <v>5150</v>
      </c>
      <c r="L16" s="80">
        <v>3152.29772</v>
      </c>
      <c r="M16" s="78">
        <v>0</v>
      </c>
      <c r="N16" s="78">
        <v>0</v>
      </c>
      <c r="O16" s="77">
        <f>SUM(L16:N16)</f>
        <v>3152.29772</v>
      </c>
      <c r="P16" s="81">
        <f>O16/K16</f>
        <v>0.6120966446601942</v>
      </c>
    </row>
    <row r="17" spans="1:16" ht="15.6" customHeight="1" x14ac:dyDescent="0.25">
      <c r="A17" s="1035"/>
      <c r="B17" s="562" t="s">
        <v>383</v>
      </c>
      <c r="C17" s="563" t="s">
        <v>382</v>
      </c>
      <c r="D17" s="78">
        <v>0</v>
      </c>
      <c r="E17" s="78">
        <v>0</v>
      </c>
      <c r="F17" s="78">
        <v>0</v>
      </c>
      <c r="G17" s="554">
        <v>0</v>
      </c>
      <c r="H17" s="80">
        <v>0</v>
      </c>
      <c r="I17" s="78">
        <v>980</v>
      </c>
      <c r="J17" s="78">
        <v>0</v>
      </c>
      <c r="K17" s="82">
        <f>SUM(H17:J17)</f>
        <v>980</v>
      </c>
      <c r="L17" s="80">
        <v>0</v>
      </c>
      <c r="M17" s="78">
        <v>21.49</v>
      </c>
      <c r="N17" s="78">
        <v>0</v>
      </c>
      <c r="O17" s="77">
        <f>SUM(L17:N17)</f>
        <v>21.49</v>
      </c>
      <c r="P17" s="81">
        <f>O17/K17</f>
        <v>2.1928571428571426E-2</v>
      </c>
    </row>
    <row r="18" spans="1:16" ht="15.6" customHeight="1" x14ac:dyDescent="0.25">
      <c r="A18" s="1035"/>
      <c r="B18" s="562" t="s">
        <v>384</v>
      </c>
      <c r="C18" s="564" t="s">
        <v>248</v>
      </c>
      <c r="D18" s="78">
        <v>0</v>
      </c>
      <c r="E18" s="78">
        <v>0</v>
      </c>
      <c r="F18" s="78">
        <v>0</v>
      </c>
      <c r="G18" s="554">
        <f>SUM(D18:F18)</f>
        <v>0</v>
      </c>
      <c r="H18" s="80">
        <v>44.3</v>
      </c>
      <c r="I18" s="78">
        <v>0</v>
      </c>
      <c r="J18" s="78">
        <v>0</v>
      </c>
      <c r="K18" s="82">
        <f>SUM(H18:J18)</f>
        <v>44.3</v>
      </c>
      <c r="L18" s="80">
        <v>0</v>
      </c>
      <c r="M18" s="78">
        <v>0</v>
      </c>
      <c r="N18" s="78">
        <v>0</v>
      </c>
      <c r="O18" s="77">
        <f>SUM(L18:N18)</f>
        <v>0</v>
      </c>
      <c r="P18" s="81">
        <f>O18/K18</f>
        <v>0</v>
      </c>
    </row>
    <row r="19" spans="1:16" ht="26.4" customHeight="1" x14ac:dyDescent="0.25">
      <c r="A19" s="1042"/>
      <c r="B19" s="562" t="s">
        <v>91</v>
      </c>
      <c r="C19" s="565" t="s">
        <v>128</v>
      </c>
      <c r="D19" s="78">
        <v>5848.8</v>
      </c>
      <c r="E19" s="78">
        <v>750</v>
      </c>
      <c r="F19" s="78">
        <v>0</v>
      </c>
      <c r="G19" s="566">
        <f>SUM(D19:E19)</f>
        <v>6598.8</v>
      </c>
      <c r="H19" s="80">
        <v>11294.3</v>
      </c>
      <c r="I19" s="78">
        <v>750</v>
      </c>
      <c r="J19" s="78">
        <v>0</v>
      </c>
      <c r="K19" s="560">
        <f>SUM(H19:J19)</f>
        <v>12044.3</v>
      </c>
      <c r="L19" s="80">
        <v>231.68</v>
      </c>
      <c r="M19" s="78">
        <v>20</v>
      </c>
      <c r="N19" s="78">
        <v>0</v>
      </c>
      <c r="O19" s="77">
        <f>SUM(L19:N19)</f>
        <v>251.68</v>
      </c>
      <c r="P19" s="81">
        <f t="shared" si="0"/>
        <v>2.0896191559492874E-2</v>
      </c>
    </row>
    <row r="20" spans="1:16" ht="24" customHeight="1" x14ac:dyDescent="0.25">
      <c r="A20" s="1043"/>
      <c r="B20" s="1044" t="s">
        <v>89</v>
      </c>
      <c r="C20" s="1045"/>
      <c r="D20" s="800">
        <f t="shared" ref="D20:O20" si="3">SUM(D15:D19)</f>
        <v>12398.8</v>
      </c>
      <c r="E20" s="800">
        <f t="shared" si="3"/>
        <v>2130</v>
      </c>
      <c r="F20" s="800">
        <f t="shared" si="3"/>
        <v>0</v>
      </c>
      <c r="G20" s="799">
        <f t="shared" si="3"/>
        <v>14528.8</v>
      </c>
      <c r="H20" s="798">
        <f t="shared" si="3"/>
        <v>16488.599999999999</v>
      </c>
      <c r="I20" s="800">
        <f t="shared" si="3"/>
        <v>1730</v>
      </c>
      <c r="J20" s="800">
        <f t="shared" si="3"/>
        <v>0</v>
      </c>
      <c r="K20" s="799">
        <f t="shared" si="3"/>
        <v>18218.599999999999</v>
      </c>
      <c r="L20" s="798">
        <f t="shared" si="3"/>
        <v>3383.9777199999999</v>
      </c>
      <c r="M20" s="800">
        <f t="shared" si="3"/>
        <v>41.489999999999995</v>
      </c>
      <c r="N20" s="800">
        <f t="shared" si="3"/>
        <v>0</v>
      </c>
      <c r="O20" s="800">
        <f t="shared" si="3"/>
        <v>3425.4677199999996</v>
      </c>
      <c r="P20" s="801">
        <f t="shared" si="0"/>
        <v>0.18802035941290768</v>
      </c>
    </row>
    <row r="21" spans="1:16" ht="15.6" customHeight="1" x14ac:dyDescent="0.25">
      <c r="A21" s="1046" t="s">
        <v>281</v>
      </c>
      <c r="B21" s="562" t="s">
        <v>166</v>
      </c>
      <c r="C21" s="567" t="s">
        <v>98</v>
      </c>
      <c r="D21" s="78">
        <v>0</v>
      </c>
      <c r="E21" s="78">
        <v>0</v>
      </c>
      <c r="F21" s="78">
        <v>0</v>
      </c>
      <c r="G21" s="568">
        <f>SUM(D21:E21)</f>
        <v>0</v>
      </c>
      <c r="H21" s="80">
        <v>11707.8</v>
      </c>
      <c r="I21" s="78">
        <v>0</v>
      </c>
      <c r="J21" s="78">
        <v>0</v>
      </c>
      <c r="K21" s="82">
        <f t="shared" ref="K21:K30" si="4">SUM(H21:J21)</f>
        <v>11707.8</v>
      </c>
      <c r="L21" s="80">
        <v>0</v>
      </c>
      <c r="M21" s="78">
        <v>0</v>
      </c>
      <c r="N21" s="78">
        <v>0</v>
      </c>
      <c r="O21" s="78">
        <f>SUM(L21:N21)</f>
        <v>0</v>
      </c>
      <c r="P21" s="81">
        <f t="shared" si="0"/>
        <v>0</v>
      </c>
    </row>
    <row r="22" spans="1:16" ht="15.6" customHeight="1" x14ac:dyDescent="0.25">
      <c r="A22" s="1035"/>
      <c r="B22" s="562" t="s">
        <v>167</v>
      </c>
      <c r="C22" s="567" t="s">
        <v>255</v>
      </c>
      <c r="D22" s="78">
        <v>0</v>
      </c>
      <c r="E22" s="78">
        <v>0</v>
      </c>
      <c r="F22" s="78">
        <v>0</v>
      </c>
      <c r="G22" s="568">
        <f>SUM(D22:E22)</f>
        <v>0</v>
      </c>
      <c r="H22" s="80">
        <v>0</v>
      </c>
      <c r="I22" s="78">
        <v>1332</v>
      </c>
      <c r="J22" s="78">
        <v>0</v>
      </c>
      <c r="K22" s="82">
        <f>SUM(H22:J22)</f>
        <v>1332</v>
      </c>
      <c r="L22" s="80">
        <v>0</v>
      </c>
      <c r="M22" s="78">
        <v>1330.25404</v>
      </c>
      <c r="N22" s="78">
        <v>0</v>
      </c>
      <c r="O22" s="78">
        <f>SUM(L22:N22)</f>
        <v>1330.25404</v>
      </c>
      <c r="P22" s="81">
        <f t="shared" si="0"/>
        <v>0.99868921921921927</v>
      </c>
    </row>
    <row r="23" spans="1:16" ht="15" customHeight="1" x14ac:dyDescent="0.25">
      <c r="A23" s="1035"/>
      <c r="B23" s="562" t="s">
        <v>131</v>
      </c>
      <c r="C23" s="567" t="s">
        <v>125</v>
      </c>
      <c r="D23" s="78">
        <v>8960</v>
      </c>
      <c r="E23" s="78">
        <v>134374</v>
      </c>
      <c r="F23" s="78">
        <v>0</v>
      </c>
      <c r="G23" s="568">
        <f>SUM(D23:E23)</f>
        <v>143334</v>
      </c>
      <c r="H23" s="80">
        <v>73.7</v>
      </c>
      <c r="I23" s="78">
        <v>2837.2</v>
      </c>
      <c r="J23" s="78">
        <v>0</v>
      </c>
      <c r="K23" s="82">
        <f t="shared" si="4"/>
        <v>2910.8999999999996</v>
      </c>
      <c r="L23" s="80">
        <v>73.599999999999994</v>
      </c>
      <c r="M23" s="78">
        <v>2837.01658</v>
      </c>
      <c r="N23" s="78">
        <v>0</v>
      </c>
      <c r="O23" s="78">
        <f t="shared" ref="O23:O30" si="5">SUM(L23:N23)</f>
        <v>2910.6165799999999</v>
      </c>
      <c r="P23" s="81">
        <f t="shared" si="0"/>
        <v>0.99990263492390674</v>
      </c>
    </row>
    <row r="24" spans="1:16" ht="17.25" customHeight="1" x14ac:dyDescent="0.25">
      <c r="A24" s="1035"/>
      <c r="B24" s="562" t="s">
        <v>385</v>
      </c>
      <c r="C24" s="570" t="s">
        <v>382</v>
      </c>
      <c r="D24" s="78">
        <v>0</v>
      </c>
      <c r="E24" s="78">
        <v>0</v>
      </c>
      <c r="F24" s="78">
        <v>0</v>
      </c>
      <c r="G24" s="569">
        <v>0</v>
      </c>
      <c r="H24" s="80">
        <v>9286.2999999999993</v>
      </c>
      <c r="I24" s="78">
        <v>133497.70000000001</v>
      </c>
      <c r="J24" s="78">
        <v>0</v>
      </c>
      <c r="K24" s="82">
        <f t="shared" si="4"/>
        <v>142784</v>
      </c>
      <c r="L24" s="80">
        <v>8099.0174500000003</v>
      </c>
      <c r="M24" s="78">
        <v>74542.248259999993</v>
      </c>
      <c r="N24" s="78">
        <v>0</v>
      </c>
      <c r="O24" s="78">
        <f t="shared" si="5"/>
        <v>82641.265709999992</v>
      </c>
      <c r="P24" s="81">
        <f t="shared" si="0"/>
        <v>0.57878519799137151</v>
      </c>
    </row>
    <row r="25" spans="1:16" ht="15" customHeight="1" x14ac:dyDescent="0.25">
      <c r="A25" s="1035"/>
      <c r="B25" s="562" t="s">
        <v>155</v>
      </c>
      <c r="C25" s="567" t="s">
        <v>386</v>
      </c>
      <c r="D25" s="78">
        <v>0</v>
      </c>
      <c r="E25" s="78">
        <v>0</v>
      </c>
      <c r="F25" s="78">
        <v>0</v>
      </c>
      <c r="G25" s="569">
        <v>0</v>
      </c>
      <c r="H25" s="80">
        <v>3448.4</v>
      </c>
      <c r="I25" s="78">
        <v>0</v>
      </c>
      <c r="J25" s="78">
        <v>0</v>
      </c>
      <c r="K25" s="82">
        <f t="shared" si="4"/>
        <v>3448.4</v>
      </c>
      <c r="L25" s="80">
        <v>2234.518</v>
      </c>
      <c r="M25" s="78">
        <v>0</v>
      </c>
      <c r="N25" s="78">
        <v>0</v>
      </c>
      <c r="O25" s="78">
        <f>SUM(L25:N25)</f>
        <v>2234.518</v>
      </c>
      <c r="P25" s="81">
        <f t="shared" si="0"/>
        <v>0.64798689247187102</v>
      </c>
    </row>
    <row r="26" spans="1:16" ht="22.5" customHeight="1" x14ac:dyDescent="0.25">
      <c r="A26" s="1035"/>
      <c r="B26" s="562" t="s">
        <v>387</v>
      </c>
      <c r="C26" s="563" t="s">
        <v>388</v>
      </c>
      <c r="D26" s="78">
        <v>0</v>
      </c>
      <c r="E26" s="78">
        <v>0</v>
      </c>
      <c r="F26" s="78">
        <v>0</v>
      </c>
      <c r="G26" s="569">
        <v>0</v>
      </c>
      <c r="H26" s="80">
        <v>6590.1</v>
      </c>
      <c r="I26" s="78">
        <v>5500</v>
      </c>
      <c r="J26" s="78">
        <v>6075</v>
      </c>
      <c r="K26" s="82">
        <f t="shared" si="4"/>
        <v>18165.099999999999</v>
      </c>
      <c r="L26" s="80">
        <v>2049</v>
      </c>
      <c r="M26" s="78">
        <v>5330.06</v>
      </c>
      <c r="N26" s="78">
        <v>5968</v>
      </c>
      <c r="O26" s="78">
        <f t="shared" si="5"/>
        <v>13347.060000000001</v>
      </c>
      <c r="P26" s="81">
        <f t="shared" si="0"/>
        <v>0.73476391542022901</v>
      </c>
    </row>
    <row r="27" spans="1:16" ht="21.75" customHeight="1" x14ac:dyDescent="0.25">
      <c r="A27" s="1035"/>
      <c r="B27" s="571" t="s">
        <v>168</v>
      </c>
      <c r="C27" s="564" t="s">
        <v>248</v>
      </c>
      <c r="D27" s="78">
        <v>4940</v>
      </c>
      <c r="E27" s="78">
        <v>2500</v>
      </c>
      <c r="F27" s="78">
        <v>6000</v>
      </c>
      <c r="G27" s="572">
        <f>SUM(D27:F27)</f>
        <v>13440</v>
      </c>
      <c r="H27" s="80">
        <v>3025.1</v>
      </c>
      <c r="I27" s="78">
        <v>0</v>
      </c>
      <c r="J27" s="78">
        <v>0</v>
      </c>
      <c r="K27" s="82">
        <f t="shared" si="4"/>
        <v>3025.1</v>
      </c>
      <c r="L27" s="80">
        <v>2613.7033000000001</v>
      </c>
      <c r="M27" s="78">
        <v>0</v>
      </c>
      <c r="N27" s="78">
        <v>0</v>
      </c>
      <c r="O27" s="77">
        <f t="shared" si="5"/>
        <v>2613.7033000000001</v>
      </c>
      <c r="P27" s="81">
        <f t="shared" si="0"/>
        <v>0.86400558659217885</v>
      </c>
    </row>
    <row r="28" spans="1:16" ht="15" customHeight="1" x14ac:dyDescent="0.25">
      <c r="A28" s="1035"/>
      <c r="B28" s="573" t="s">
        <v>92</v>
      </c>
      <c r="C28" s="567" t="s">
        <v>249</v>
      </c>
      <c r="D28" s="78">
        <v>152004.70000000001</v>
      </c>
      <c r="E28" s="78">
        <v>3490.1</v>
      </c>
      <c r="F28" s="78">
        <v>1800</v>
      </c>
      <c r="G28" s="568">
        <f>SUM(D28:F28)</f>
        <v>157294.80000000002</v>
      </c>
      <c r="H28" s="80">
        <v>192842.6</v>
      </c>
      <c r="I28" s="78">
        <v>12003.5</v>
      </c>
      <c r="J28" s="78">
        <v>1800</v>
      </c>
      <c r="K28" s="560">
        <f t="shared" si="4"/>
        <v>206646.1</v>
      </c>
      <c r="L28" s="80">
        <v>182769.3</v>
      </c>
      <c r="M28" s="78">
        <v>7944.0616900000005</v>
      </c>
      <c r="N28" s="78">
        <v>1202.674</v>
      </c>
      <c r="O28" s="77">
        <f t="shared" si="5"/>
        <v>191916.03568999999</v>
      </c>
      <c r="P28" s="81">
        <f t="shared" si="0"/>
        <v>0.92871840160545005</v>
      </c>
    </row>
    <row r="29" spans="1:16" ht="25.95" customHeight="1" x14ac:dyDescent="0.25">
      <c r="A29" s="1035"/>
      <c r="B29" s="562" t="s">
        <v>93</v>
      </c>
      <c r="C29" s="565" t="s">
        <v>128</v>
      </c>
      <c r="D29" s="78">
        <v>0</v>
      </c>
      <c r="E29" s="78">
        <v>3343</v>
      </c>
      <c r="F29" s="78">
        <v>0</v>
      </c>
      <c r="G29" s="569">
        <f>SUM(E29:F29)</f>
        <v>3343</v>
      </c>
      <c r="H29" s="80">
        <v>0</v>
      </c>
      <c r="I29" s="78">
        <v>2243</v>
      </c>
      <c r="J29" s="78">
        <v>60</v>
      </c>
      <c r="K29" s="554">
        <f t="shared" si="4"/>
        <v>2303</v>
      </c>
      <c r="L29" s="80">
        <v>0</v>
      </c>
      <c r="M29" s="78">
        <v>99.885499999999993</v>
      </c>
      <c r="N29" s="78">
        <v>60</v>
      </c>
      <c r="O29" s="78">
        <f t="shared" si="5"/>
        <v>159.88549999999998</v>
      </c>
      <c r="P29" s="81">
        <f t="shared" si="0"/>
        <v>6.9424880590534074E-2</v>
      </c>
    </row>
    <row r="30" spans="1:16" ht="18" customHeight="1" x14ac:dyDescent="0.25">
      <c r="A30" s="1035"/>
      <c r="B30" s="574" t="s">
        <v>282</v>
      </c>
      <c r="C30" s="550" t="s">
        <v>280</v>
      </c>
      <c r="D30" s="78">
        <v>0</v>
      </c>
      <c r="E30" s="78">
        <v>0</v>
      </c>
      <c r="F30" s="78">
        <v>0</v>
      </c>
      <c r="G30" s="569">
        <f>SUM(E30:F30)</f>
        <v>0</v>
      </c>
      <c r="H30" s="80">
        <v>206</v>
      </c>
      <c r="I30" s="78">
        <v>2550</v>
      </c>
      <c r="J30" s="78">
        <v>0</v>
      </c>
      <c r="K30" s="554">
        <f t="shared" si="4"/>
        <v>2756</v>
      </c>
      <c r="L30" s="80">
        <v>205.48220000000001</v>
      </c>
      <c r="M30" s="78">
        <v>2550</v>
      </c>
      <c r="N30" s="78">
        <v>0</v>
      </c>
      <c r="O30" s="78">
        <f t="shared" si="5"/>
        <v>2755.4821999999999</v>
      </c>
      <c r="P30" s="81">
        <f t="shared" si="0"/>
        <v>0.99981211901306233</v>
      </c>
    </row>
    <row r="31" spans="1:16" ht="24" customHeight="1" x14ac:dyDescent="0.25">
      <c r="A31" s="1053"/>
      <c r="B31" s="1044" t="s">
        <v>89</v>
      </c>
      <c r="C31" s="1045"/>
      <c r="D31" s="805">
        <f>SUM(D21:D30)</f>
        <v>165904.70000000001</v>
      </c>
      <c r="E31" s="805">
        <f>SUM(E21:E30)</f>
        <v>143707.1</v>
      </c>
      <c r="F31" s="806">
        <f>SUM(F21:F30)</f>
        <v>7800</v>
      </c>
      <c r="G31" s="807">
        <f>SUM(G21:G29)</f>
        <v>317411.80000000005</v>
      </c>
      <c r="H31" s="806">
        <f t="shared" ref="H31:O31" si="6">SUM(H21:H30)</f>
        <v>227180</v>
      </c>
      <c r="I31" s="806">
        <f t="shared" si="6"/>
        <v>159963.40000000002</v>
      </c>
      <c r="J31" s="806">
        <f t="shared" si="6"/>
        <v>7935</v>
      </c>
      <c r="K31" s="806">
        <f t="shared" si="6"/>
        <v>395078.40000000002</v>
      </c>
      <c r="L31" s="805">
        <f t="shared" si="6"/>
        <v>198044.62094999998</v>
      </c>
      <c r="M31" s="806">
        <f t="shared" si="6"/>
        <v>94633.526069999993</v>
      </c>
      <c r="N31" s="806">
        <f t="shared" si="6"/>
        <v>7230.674</v>
      </c>
      <c r="O31" s="805">
        <f t="shared" si="6"/>
        <v>299908.82101999997</v>
      </c>
      <c r="P31" s="801">
        <f t="shared" si="0"/>
        <v>0.75911216867335685</v>
      </c>
    </row>
    <row r="32" spans="1:16" ht="15" customHeight="1" x14ac:dyDescent="0.25">
      <c r="A32" s="1035" t="s">
        <v>250</v>
      </c>
      <c r="B32" s="575" t="s">
        <v>132</v>
      </c>
      <c r="C32" s="564" t="s">
        <v>125</v>
      </c>
      <c r="D32" s="78">
        <v>200</v>
      </c>
      <c r="E32" s="78">
        <v>12550</v>
      </c>
      <c r="F32" s="78">
        <v>0</v>
      </c>
      <c r="G32" s="572">
        <f>SUM(D32:E32)</f>
        <v>12750</v>
      </c>
      <c r="H32" s="80">
        <v>0</v>
      </c>
      <c r="I32" s="78">
        <v>160.1</v>
      </c>
      <c r="J32" s="78">
        <v>0</v>
      </c>
      <c r="K32" s="82">
        <f t="shared" ref="K32:K36" si="7">SUM(H32:J32)</f>
        <v>160.1</v>
      </c>
      <c r="L32" s="80">
        <v>0</v>
      </c>
      <c r="M32" s="78">
        <v>160.09610000000001</v>
      </c>
      <c r="N32" s="78">
        <v>0</v>
      </c>
      <c r="O32" s="77">
        <f t="shared" ref="O32:O36" si="8">SUM(L32:N32)</f>
        <v>160.09610000000001</v>
      </c>
      <c r="P32" s="81">
        <f>O32/K32</f>
        <v>0.99997564022485952</v>
      </c>
    </row>
    <row r="33" spans="1:16" ht="17.25" customHeight="1" x14ac:dyDescent="0.25">
      <c r="A33" s="1035"/>
      <c r="B33" s="575" t="s">
        <v>389</v>
      </c>
      <c r="C33" s="577" t="s">
        <v>382</v>
      </c>
      <c r="D33" s="78">
        <v>0</v>
      </c>
      <c r="E33" s="78">
        <v>0</v>
      </c>
      <c r="F33" s="78">
        <v>0</v>
      </c>
      <c r="G33" s="572">
        <f>SUM(D33:E33)</f>
        <v>0</v>
      </c>
      <c r="H33" s="80">
        <v>0</v>
      </c>
      <c r="I33" s="78">
        <v>5409.9</v>
      </c>
      <c r="J33" s="78">
        <v>0</v>
      </c>
      <c r="K33" s="82">
        <f t="shared" si="7"/>
        <v>5409.9</v>
      </c>
      <c r="L33" s="80">
        <v>0</v>
      </c>
      <c r="M33" s="78">
        <v>5170.6191900000003</v>
      </c>
      <c r="N33" s="78">
        <v>0</v>
      </c>
      <c r="O33" s="77">
        <f t="shared" si="8"/>
        <v>5170.6191900000003</v>
      </c>
      <c r="P33" s="81">
        <f>O33/K33</f>
        <v>0.95576982753840189</v>
      </c>
    </row>
    <row r="34" spans="1:16" ht="15.6" customHeight="1" x14ac:dyDescent="0.25">
      <c r="A34" s="1035"/>
      <c r="B34" s="571" t="s">
        <v>169</v>
      </c>
      <c r="C34" s="567" t="s">
        <v>390</v>
      </c>
      <c r="D34" s="78">
        <v>0</v>
      </c>
      <c r="E34" s="78">
        <v>0</v>
      </c>
      <c r="F34" s="78">
        <v>0</v>
      </c>
      <c r="G34" s="572">
        <f>SUM(D34:E34)</f>
        <v>0</v>
      </c>
      <c r="H34" s="80">
        <v>2546.9</v>
      </c>
      <c r="I34" s="78">
        <v>0</v>
      </c>
      <c r="J34" s="78">
        <v>0</v>
      </c>
      <c r="K34" s="82">
        <f t="shared" si="7"/>
        <v>2546.9</v>
      </c>
      <c r="L34" s="80">
        <v>1852.2539999999999</v>
      </c>
      <c r="M34" s="78">
        <v>0</v>
      </c>
      <c r="N34" s="78">
        <v>0</v>
      </c>
      <c r="O34" s="77">
        <f t="shared" si="8"/>
        <v>1852.2539999999999</v>
      </c>
      <c r="P34" s="81">
        <f>O34/K34</f>
        <v>0.72725823550198276</v>
      </c>
    </row>
    <row r="35" spans="1:16" ht="15.6" customHeight="1" x14ac:dyDescent="0.25">
      <c r="A35" s="1035"/>
      <c r="B35" s="575" t="s">
        <v>391</v>
      </c>
      <c r="C35" s="564" t="s">
        <v>248</v>
      </c>
      <c r="D35" s="78">
        <v>0</v>
      </c>
      <c r="E35" s="78">
        <v>0</v>
      </c>
      <c r="F35" s="78">
        <v>0</v>
      </c>
      <c r="G35" s="572">
        <f>SUM(D35:E35)</f>
        <v>0</v>
      </c>
      <c r="H35" s="80">
        <v>440.8</v>
      </c>
      <c r="I35" s="78">
        <v>0</v>
      </c>
      <c r="J35" s="78">
        <v>0</v>
      </c>
      <c r="K35" s="82">
        <f t="shared" si="7"/>
        <v>440.8</v>
      </c>
      <c r="L35" s="80">
        <v>145.19999999999999</v>
      </c>
      <c r="M35" s="78">
        <v>0</v>
      </c>
      <c r="N35" s="78">
        <v>0</v>
      </c>
      <c r="O35" s="77">
        <f t="shared" si="8"/>
        <v>145.19999999999999</v>
      </c>
      <c r="P35" s="81">
        <f>O35/K35</f>
        <v>0.32940108892921954</v>
      </c>
    </row>
    <row r="36" spans="1:16" ht="14.4" customHeight="1" x14ac:dyDescent="0.25">
      <c r="A36" s="1035"/>
      <c r="B36" s="575" t="s">
        <v>94</v>
      </c>
      <c r="C36" s="576" t="s">
        <v>392</v>
      </c>
      <c r="D36" s="78">
        <v>35520</v>
      </c>
      <c r="E36" s="78">
        <v>0</v>
      </c>
      <c r="F36" s="78">
        <v>1500</v>
      </c>
      <c r="G36" s="566">
        <f>SUM(D36:F36)</f>
        <v>37020</v>
      </c>
      <c r="H36" s="80">
        <v>51263.7</v>
      </c>
      <c r="I36" s="78">
        <v>380</v>
      </c>
      <c r="J36" s="78">
        <v>1699.6</v>
      </c>
      <c r="K36" s="82">
        <f t="shared" si="7"/>
        <v>53343.299999999996</v>
      </c>
      <c r="L36" s="80">
        <v>48775.3</v>
      </c>
      <c r="M36" s="78">
        <v>353.28949999999998</v>
      </c>
      <c r="N36" s="78">
        <v>1644.566</v>
      </c>
      <c r="O36" s="77">
        <f t="shared" si="8"/>
        <v>50773.155500000001</v>
      </c>
      <c r="P36" s="81">
        <f t="shared" si="0"/>
        <v>0.95181879448778017</v>
      </c>
    </row>
    <row r="37" spans="1:16" ht="24" customHeight="1" thickBot="1" x14ac:dyDescent="0.3">
      <c r="A37" s="1054"/>
      <c r="B37" s="1055" t="s">
        <v>89</v>
      </c>
      <c r="C37" s="1056"/>
      <c r="D37" s="805">
        <f t="shared" ref="D37:O37" si="9">SUM(D32:D36)</f>
        <v>35720</v>
      </c>
      <c r="E37" s="805">
        <f t="shared" si="9"/>
        <v>12550</v>
      </c>
      <c r="F37" s="806">
        <f t="shared" si="9"/>
        <v>1500</v>
      </c>
      <c r="G37" s="807">
        <f t="shared" si="9"/>
        <v>49770</v>
      </c>
      <c r="H37" s="808">
        <f t="shared" si="9"/>
        <v>54251.399999999994</v>
      </c>
      <c r="I37" s="805">
        <f t="shared" si="9"/>
        <v>5950</v>
      </c>
      <c r="J37" s="805">
        <f t="shared" si="9"/>
        <v>1699.6</v>
      </c>
      <c r="K37" s="807">
        <f t="shared" si="9"/>
        <v>61900.999999999993</v>
      </c>
      <c r="L37" s="805">
        <f t="shared" si="9"/>
        <v>50772.754000000001</v>
      </c>
      <c r="M37" s="805">
        <f t="shared" si="9"/>
        <v>5684.00479</v>
      </c>
      <c r="N37" s="805">
        <f t="shared" si="9"/>
        <v>1644.566</v>
      </c>
      <c r="O37" s="805">
        <f t="shared" si="9"/>
        <v>58101.324789999999</v>
      </c>
      <c r="P37" s="801">
        <f t="shared" si="0"/>
        <v>0.93861690101936968</v>
      </c>
    </row>
    <row r="38" spans="1:16" ht="21.6" customHeight="1" x14ac:dyDescent="0.25">
      <c r="A38" s="1050" t="s">
        <v>84</v>
      </c>
      <c r="B38" s="1051"/>
      <c r="C38" s="1052"/>
      <c r="D38" s="1039" t="s">
        <v>377</v>
      </c>
      <c r="E38" s="1040"/>
      <c r="F38" s="1040"/>
      <c r="G38" s="1041"/>
      <c r="H38" s="1039" t="s">
        <v>378</v>
      </c>
      <c r="I38" s="1040"/>
      <c r="J38" s="1040"/>
      <c r="K38" s="1041"/>
      <c r="L38" s="1039" t="s">
        <v>379</v>
      </c>
      <c r="M38" s="1040"/>
      <c r="N38" s="1040"/>
      <c r="O38" s="1040"/>
      <c r="P38" s="1041"/>
    </row>
    <row r="39" spans="1:16" ht="17.399999999999999" customHeight="1" x14ac:dyDescent="0.25">
      <c r="A39" s="969" t="s">
        <v>85</v>
      </c>
      <c r="B39" s="1026" t="s">
        <v>86</v>
      </c>
      <c r="C39" s="1027"/>
      <c r="D39" s="1028" t="s">
        <v>87</v>
      </c>
      <c r="E39" s="1029"/>
      <c r="F39" s="1030"/>
      <c r="G39" s="1031" t="s">
        <v>33</v>
      </c>
      <c r="H39" s="1028" t="s">
        <v>87</v>
      </c>
      <c r="I39" s="1029"/>
      <c r="J39" s="1030"/>
      <c r="K39" s="1031" t="s">
        <v>33</v>
      </c>
      <c r="L39" s="1028" t="s">
        <v>87</v>
      </c>
      <c r="M39" s="1029"/>
      <c r="N39" s="1030"/>
      <c r="O39" s="1033" t="s">
        <v>33</v>
      </c>
      <c r="P39" s="1031" t="s">
        <v>28</v>
      </c>
    </row>
    <row r="40" spans="1:16" ht="21.6" customHeight="1" x14ac:dyDescent="0.25">
      <c r="A40" s="970"/>
      <c r="B40" s="782" t="s">
        <v>178</v>
      </c>
      <c r="C40" s="783" t="s">
        <v>88</v>
      </c>
      <c r="D40" s="752" t="s">
        <v>242</v>
      </c>
      <c r="E40" s="785" t="s">
        <v>243</v>
      </c>
      <c r="F40" s="784" t="s">
        <v>123</v>
      </c>
      <c r="G40" s="1032"/>
      <c r="H40" s="752" t="s">
        <v>242</v>
      </c>
      <c r="I40" s="785" t="s">
        <v>243</v>
      </c>
      <c r="J40" s="784" t="s">
        <v>123</v>
      </c>
      <c r="K40" s="1032"/>
      <c r="L40" s="752" t="s">
        <v>242</v>
      </c>
      <c r="M40" s="785" t="s">
        <v>243</v>
      </c>
      <c r="N40" s="784" t="s">
        <v>123</v>
      </c>
      <c r="O40" s="1034"/>
      <c r="P40" s="1032"/>
    </row>
    <row r="41" spans="1:16" ht="15.6" customHeight="1" x14ac:dyDescent="0.25">
      <c r="A41" s="1035" t="s">
        <v>251</v>
      </c>
      <c r="B41" s="543" t="s">
        <v>43</v>
      </c>
      <c r="C41" s="556" t="s">
        <v>156</v>
      </c>
      <c r="D41" s="80">
        <v>630</v>
      </c>
      <c r="E41" s="78">
        <v>0</v>
      </c>
      <c r="F41" s="78">
        <v>0</v>
      </c>
      <c r="G41" s="560">
        <f t="shared" ref="G41:G50" si="10">SUM(D41:F41)</f>
        <v>630</v>
      </c>
      <c r="H41" s="80">
        <v>630</v>
      </c>
      <c r="I41" s="78">
        <v>0</v>
      </c>
      <c r="J41" s="78">
        <v>0</v>
      </c>
      <c r="K41" s="554">
        <f t="shared" ref="K41:K50" si="11">SUM(H41:J41)</f>
        <v>630</v>
      </c>
      <c r="L41" s="80">
        <v>313.27600000000001</v>
      </c>
      <c r="M41" s="78">
        <v>0</v>
      </c>
      <c r="N41" s="78">
        <v>0</v>
      </c>
      <c r="O41" s="78">
        <f t="shared" ref="O41:O50" si="12">SUM(L41:N41)</f>
        <v>313.27600000000001</v>
      </c>
      <c r="P41" s="81">
        <f t="shared" si="0"/>
        <v>0.49726349206349207</v>
      </c>
    </row>
    <row r="42" spans="1:16" ht="15.6" customHeight="1" x14ac:dyDescent="0.25">
      <c r="A42" s="1035"/>
      <c r="B42" s="543" t="s">
        <v>170</v>
      </c>
      <c r="C42" s="556" t="s">
        <v>98</v>
      </c>
      <c r="D42" s="80">
        <v>0</v>
      </c>
      <c r="E42" s="78">
        <v>0</v>
      </c>
      <c r="F42" s="78">
        <v>0</v>
      </c>
      <c r="G42" s="560">
        <f>SUM(D42:F42)</f>
        <v>0</v>
      </c>
      <c r="H42" s="80">
        <v>6740</v>
      </c>
      <c r="I42" s="78">
        <v>0</v>
      </c>
      <c r="J42" s="78">
        <v>0</v>
      </c>
      <c r="K42" s="554">
        <f>SUM(H42:J42)</f>
        <v>6740</v>
      </c>
      <c r="L42" s="80">
        <v>0</v>
      </c>
      <c r="M42" s="78">
        <v>0</v>
      </c>
      <c r="N42" s="78">
        <v>0</v>
      </c>
      <c r="O42" s="78">
        <f>SUM(L42:N42)</f>
        <v>0</v>
      </c>
      <c r="P42" s="81">
        <f>O42/K42</f>
        <v>0</v>
      </c>
    </row>
    <row r="43" spans="1:16" ht="15.6" customHeight="1" x14ac:dyDescent="0.25">
      <c r="A43" s="1035"/>
      <c r="B43" s="557" t="s">
        <v>133</v>
      </c>
      <c r="C43" s="548" t="s">
        <v>125</v>
      </c>
      <c r="D43" s="80">
        <v>0</v>
      </c>
      <c r="E43" s="78">
        <v>554</v>
      </c>
      <c r="F43" s="78">
        <v>0</v>
      </c>
      <c r="G43" s="578">
        <f t="shared" si="10"/>
        <v>554</v>
      </c>
      <c r="H43" s="80">
        <v>0</v>
      </c>
      <c r="I43" s="78">
        <v>0</v>
      </c>
      <c r="J43" s="78">
        <v>0</v>
      </c>
      <c r="K43" s="82">
        <f t="shared" si="11"/>
        <v>0</v>
      </c>
      <c r="L43" s="80">
        <v>0</v>
      </c>
      <c r="M43" s="78">
        <v>0</v>
      </c>
      <c r="N43" s="78">
        <v>0</v>
      </c>
      <c r="O43" s="78">
        <f t="shared" si="12"/>
        <v>0</v>
      </c>
      <c r="P43" s="81">
        <v>0</v>
      </c>
    </row>
    <row r="44" spans="1:16" ht="15.6" customHeight="1" x14ac:dyDescent="0.25">
      <c r="A44" s="1035"/>
      <c r="B44" s="557" t="s">
        <v>157</v>
      </c>
      <c r="C44" s="559" t="s">
        <v>127</v>
      </c>
      <c r="D44" s="80">
        <v>680</v>
      </c>
      <c r="E44" s="78">
        <v>0</v>
      </c>
      <c r="F44" s="78">
        <v>0</v>
      </c>
      <c r="G44" s="82">
        <f t="shared" si="10"/>
        <v>680</v>
      </c>
      <c r="H44" s="80">
        <v>660</v>
      </c>
      <c r="I44" s="78">
        <v>0</v>
      </c>
      <c r="J44" s="78">
        <v>0</v>
      </c>
      <c r="K44" s="560">
        <f t="shared" si="11"/>
        <v>660</v>
      </c>
      <c r="L44" s="80">
        <v>169.58123000000001</v>
      </c>
      <c r="M44" s="78">
        <v>0</v>
      </c>
      <c r="N44" s="78">
        <v>0</v>
      </c>
      <c r="O44" s="77">
        <f t="shared" si="12"/>
        <v>169.58123000000001</v>
      </c>
      <c r="P44" s="81">
        <f>O44/K44</f>
        <v>0.25694125757575759</v>
      </c>
    </row>
    <row r="45" spans="1:16" ht="16.2" customHeight="1" x14ac:dyDescent="0.25">
      <c r="A45" s="1035"/>
      <c r="B45" s="557" t="s">
        <v>393</v>
      </c>
      <c r="C45" s="558" t="s">
        <v>382</v>
      </c>
      <c r="D45" s="80">
        <v>0</v>
      </c>
      <c r="E45" s="78">
        <v>0</v>
      </c>
      <c r="F45" s="78">
        <v>0</v>
      </c>
      <c r="G45" s="82">
        <v>0</v>
      </c>
      <c r="H45" s="80">
        <v>0</v>
      </c>
      <c r="I45" s="78">
        <v>154</v>
      </c>
      <c r="J45" s="78">
        <v>0</v>
      </c>
      <c r="K45" s="554">
        <f t="shared" si="11"/>
        <v>154</v>
      </c>
      <c r="L45" s="80">
        <v>0</v>
      </c>
      <c r="M45" s="78">
        <v>0</v>
      </c>
      <c r="N45" s="78">
        <v>0</v>
      </c>
      <c r="O45" s="77">
        <f t="shared" si="12"/>
        <v>0</v>
      </c>
      <c r="P45" s="81">
        <f>O45/K45</f>
        <v>0</v>
      </c>
    </row>
    <row r="46" spans="1:16" ht="15" customHeight="1" x14ac:dyDescent="0.25">
      <c r="A46" s="1035"/>
      <c r="B46" s="557" t="s">
        <v>252</v>
      </c>
      <c r="C46" s="563" t="s">
        <v>253</v>
      </c>
      <c r="D46" s="80">
        <v>8778</v>
      </c>
      <c r="E46" s="78">
        <v>0</v>
      </c>
      <c r="F46" s="78">
        <v>0</v>
      </c>
      <c r="G46" s="82">
        <f t="shared" si="10"/>
        <v>8778</v>
      </c>
      <c r="H46" s="80">
        <v>533.5</v>
      </c>
      <c r="I46" s="78">
        <v>0</v>
      </c>
      <c r="J46" s="78">
        <v>0</v>
      </c>
      <c r="K46" s="554">
        <f t="shared" si="11"/>
        <v>533.5</v>
      </c>
      <c r="L46" s="80">
        <v>529.70597999999995</v>
      </c>
      <c r="M46" s="78">
        <v>0</v>
      </c>
      <c r="N46" s="78">
        <v>0</v>
      </c>
      <c r="O46" s="78">
        <f t="shared" si="12"/>
        <v>529.70597999999995</v>
      </c>
      <c r="P46" s="81">
        <f>O46/K46</f>
        <v>0.99288843486410483</v>
      </c>
    </row>
    <row r="47" spans="1:16" ht="17.25" customHeight="1" x14ac:dyDescent="0.25">
      <c r="A47" s="1035"/>
      <c r="B47" s="557" t="s">
        <v>394</v>
      </c>
      <c r="C47" s="563" t="s">
        <v>388</v>
      </c>
      <c r="D47" s="80">
        <v>0</v>
      </c>
      <c r="E47" s="78">
        <v>0</v>
      </c>
      <c r="F47" s="78">
        <v>0</v>
      </c>
      <c r="G47" s="82">
        <f t="shared" si="10"/>
        <v>0</v>
      </c>
      <c r="H47" s="80">
        <v>16863.8</v>
      </c>
      <c r="I47" s="78">
        <v>150</v>
      </c>
      <c r="J47" s="78">
        <v>3012</v>
      </c>
      <c r="K47" s="554">
        <f t="shared" si="11"/>
        <v>20025.8</v>
      </c>
      <c r="L47" s="80">
        <v>6836.59</v>
      </c>
      <c r="M47" s="78">
        <v>112</v>
      </c>
      <c r="N47" s="78">
        <v>2062.35</v>
      </c>
      <c r="O47" s="78">
        <f t="shared" si="12"/>
        <v>9010.94</v>
      </c>
      <c r="P47" s="81">
        <f>O47/K47</f>
        <v>0.44996654315932449</v>
      </c>
    </row>
    <row r="48" spans="1:16" ht="15" customHeight="1" x14ac:dyDescent="0.25">
      <c r="A48" s="1042"/>
      <c r="B48" s="557" t="s">
        <v>107</v>
      </c>
      <c r="C48" s="548" t="s">
        <v>248</v>
      </c>
      <c r="D48" s="80">
        <v>28300</v>
      </c>
      <c r="E48" s="78">
        <v>150</v>
      </c>
      <c r="F48" s="78">
        <v>3800</v>
      </c>
      <c r="G48" s="82">
        <f t="shared" si="10"/>
        <v>32250</v>
      </c>
      <c r="H48" s="80">
        <v>17834.7</v>
      </c>
      <c r="I48" s="78">
        <v>0</v>
      </c>
      <c r="J48" s="78">
        <v>600</v>
      </c>
      <c r="K48" s="82">
        <f t="shared" si="11"/>
        <v>18434.7</v>
      </c>
      <c r="L48" s="80">
        <v>15004.3</v>
      </c>
      <c r="M48" s="78">
        <v>0</v>
      </c>
      <c r="N48" s="78">
        <v>600</v>
      </c>
      <c r="O48" s="77">
        <f t="shared" si="12"/>
        <v>15604.3</v>
      </c>
      <c r="P48" s="81">
        <f>O48/K48</f>
        <v>0.84646346292589514</v>
      </c>
    </row>
    <row r="49" spans="1:16" ht="15" customHeight="1" x14ac:dyDescent="0.25">
      <c r="A49" s="1042"/>
      <c r="B49" s="557" t="s">
        <v>134</v>
      </c>
      <c r="C49" s="548" t="s">
        <v>395</v>
      </c>
      <c r="D49" s="80">
        <v>410</v>
      </c>
      <c r="E49" s="78">
        <v>0</v>
      </c>
      <c r="F49" s="78">
        <v>0</v>
      </c>
      <c r="G49" s="579">
        <f t="shared" si="10"/>
        <v>410</v>
      </c>
      <c r="H49" s="80">
        <v>250</v>
      </c>
      <c r="I49" s="78">
        <v>0</v>
      </c>
      <c r="J49" s="78">
        <v>0</v>
      </c>
      <c r="K49" s="554">
        <f t="shared" si="11"/>
        <v>250</v>
      </c>
      <c r="L49" s="80">
        <v>32.539000000000001</v>
      </c>
      <c r="M49" s="78">
        <v>0</v>
      </c>
      <c r="N49" s="78">
        <v>0</v>
      </c>
      <c r="O49" s="78">
        <f t="shared" si="12"/>
        <v>32.539000000000001</v>
      </c>
      <c r="P49" s="81">
        <f t="shared" ref="P49:P87" si="13">O49/K49</f>
        <v>0.13015599999999999</v>
      </c>
    </row>
    <row r="50" spans="1:16" ht="26.25" customHeight="1" x14ac:dyDescent="0.25">
      <c r="A50" s="1042"/>
      <c r="B50" s="557" t="s">
        <v>151</v>
      </c>
      <c r="C50" s="565" t="s">
        <v>128</v>
      </c>
      <c r="D50" s="80">
        <v>4280.8999999999996</v>
      </c>
      <c r="E50" s="78">
        <v>0</v>
      </c>
      <c r="F50" s="78">
        <v>0</v>
      </c>
      <c r="G50" s="579">
        <f t="shared" si="10"/>
        <v>4280.8999999999996</v>
      </c>
      <c r="H50" s="80">
        <v>4301</v>
      </c>
      <c r="I50" s="78">
        <v>0</v>
      </c>
      <c r="J50" s="78">
        <v>0</v>
      </c>
      <c r="K50" s="82">
        <f t="shared" si="11"/>
        <v>4301</v>
      </c>
      <c r="L50" s="80">
        <v>822.30246999999997</v>
      </c>
      <c r="M50" s="78">
        <v>0</v>
      </c>
      <c r="N50" s="78">
        <v>0</v>
      </c>
      <c r="O50" s="77">
        <f t="shared" si="12"/>
        <v>822.30246999999997</v>
      </c>
      <c r="P50" s="81">
        <f t="shared" si="13"/>
        <v>0.19118867007672632</v>
      </c>
    </row>
    <row r="51" spans="1:16" s="24" customFormat="1" ht="24" customHeight="1" x14ac:dyDescent="0.25">
      <c r="A51" s="1043"/>
      <c r="B51" s="1044" t="s">
        <v>89</v>
      </c>
      <c r="C51" s="1045"/>
      <c r="D51" s="798">
        <f t="shared" ref="D51:O51" si="14">SUM(D41:D50)</f>
        <v>43078.9</v>
      </c>
      <c r="E51" s="800">
        <f t="shared" si="14"/>
        <v>704</v>
      </c>
      <c r="F51" s="800">
        <f t="shared" si="14"/>
        <v>3800</v>
      </c>
      <c r="G51" s="799">
        <f t="shared" si="14"/>
        <v>47582.9</v>
      </c>
      <c r="H51" s="802">
        <f t="shared" si="14"/>
        <v>47813</v>
      </c>
      <c r="I51" s="800">
        <f t="shared" si="14"/>
        <v>304</v>
      </c>
      <c r="J51" s="800">
        <f t="shared" si="14"/>
        <v>3612</v>
      </c>
      <c r="K51" s="804">
        <f t="shared" si="14"/>
        <v>51729</v>
      </c>
      <c r="L51" s="802">
        <f t="shared" si="14"/>
        <v>23708.294679999999</v>
      </c>
      <c r="M51" s="800">
        <f t="shared" si="14"/>
        <v>112</v>
      </c>
      <c r="N51" s="800">
        <f t="shared" si="14"/>
        <v>2662.35</v>
      </c>
      <c r="O51" s="797">
        <f t="shared" si="14"/>
        <v>26482.644679999998</v>
      </c>
      <c r="P51" s="801">
        <f t="shared" si="13"/>
        <v>0.51194967387732215</v>
      </c>
    </row>
    <row r="52" spans="1:16" ht="15" customHeight="1" x14ac:dyDescent="0.25">
      <c r="A52" s="1046" t="s">
        <v>254</v>
      </c>
      <c r="B52" s="580" t="s">
        <v>171</v>
      </c>
      <c r="C52" s="581" t="s">
        <v>255</v>
      </c>
      <c r="D52" s="80">
        <v>18040</v>
      </c>
      <c r="E52" s="78">
        <v>0</v>
      </c>
      <c r="F52" s="78">
        <v>0</v>
      </c>
      <c r="G52" s="582">
        <f t="shared" ref="G52:G57" si="15">SUM(D52:F52)</f>
        <v>18040</v>
      </c>
      <c r="H52" s="80">
        <v>14772.2</v>
      </c>
      <c r="I52" s="78">
        <v>1168.0999999999999</v>
      </c>
      <c r="J52" s="78">
        <v>0</v>
      </c>
      <c r="K52" s="554">
        <f t="shared" ref="K52:K58" si="16">SUM(H52:J52)</f>
        <v>15940.300000000001</v>
      </c>
      <c r="L52" s="80">
        <v>8925.36931</v>
      </c>
      <c r="M52" s="78">
        <v>1127.8692699999999</v>
      </c>
      <c r="N52" s="78">
        <v>0</v>
      </c>
      <c r="O52" s="78">
        <f t="shared" ref="O52:O58" si="17">SUM(L52:N52)</f>
        <v>10053.238579999999</v>
      </c>
      <c r="P52" s="81">
        <f t="shared" si="13"/>
        <v>0.63068063838196264</v>
      </c>
    </row>
    <row r="53" spans="1:16" ht="15" customHeight="1" x14ac:dyDescent="0.25">
      <c r="A53" s="1042"/>
      <c r="B53" s="583" t="s">
        <v>135</v>
      </c>
      <c r="C53" s="576" t="s">
        <v>125</v>
      </c>
      <c r="D53" s="80">
        <v>0</v>
      </c>
      <c r="E53" s="78">
        <v>0</v>
      </c>
      <c r="F53" s="78">
        <v>0</v>
      </c>
      <c r="G53" s="584">
        <f t="shared" si="15"/>
        <v>0</v>
      </c>
      <c r="H53" s="80">
        <v>25.3</v>
      </c>
      <c r="I53" s="78">
        <v>0</v>
      </c>
      <c r="J53" s="78">
        <v>0</v>
      </c>
      <c r="K53" s="554">
        <f t="shared" si="16"/>
        <v>25.3</v>
      </c>
      <c r="L53" s="80">
        <v>0</v>
      </c>
      <c r="M53" s="78">
        <v>0</v>
      </c>
      <c r="N53" s="78">
        <v>0</v>
      </c>
      <c r="O53" s="78">
        <f t="shared" si="17"/>
        <v>0</v>
      </c>
      <c r="P53" s="81">
        <f t="shared" si="13"/>
        <v>0</v>
      </c>
    </row>
    <row r="54" spans="1:16" ht="15" customHeight="1" x14ac:dyDescent="0.25">
      <c r="A54" s="1042"/>
      <c r="B54" s="574" t="s">
        <v>396</v>
      </c>
      <c r="C54" s="548" t="s">
        <v>247</v>
      </c>
      <c r="D54" s="80">
        <v>0</v>
      </c>
      <c r="E54" s="78">
        <v>0</v>
      </c>
      <c r="F54" s="78">
        <v>0</v>
      </c>
      <c r="G54" s="584">
        <f t="shared" si="15"/>
        <v>0</v>
      </c>
      <c r="H54" s="80">
        <v>143</v>
      </c>
      <c r="I54" s="78">
        <v>0</v>
      </c>
      <c r="J54" s="78">
        <v>0</v>
      </c>
      <c r="K54" s="554">
        <f t="shared" si="16"/>
        <v>143</v>
      </c>
      <c r="L54" s="80">
        <v>142.82499999999999</v>
      </c>
      <c r="M54" s="78">
        <v>0</v>
      </c>
      <c r="N54" s="78">
        <v>0</v>
      </c>
      <c r="O54" s="78">
        <f t="shared" si="17"/>
        <v>142.82499999999999</v>
      </c>
      <c r="P54" s="81">
        <f t="shared" si="13"/>
        <v>0.99877622377622366</v>
      </c>
    </row>
    <row r="55" spans="1:16" ht="15" customHeight="1" x14ac:dyDescent="0.25">
      <c r="A55" s="1042"/>
      <c r="B55" s="574" t="s">
        <v>397</v>
      </c>
      <c r="C55" s="548" t="s">
        <v>248</v>
      </c>
      <c r="D55" s="80">
        <v>0</v>
      </c>
      <c r="E55" s="78">
        <v>0</v>
      </c>
      <c r="F55" s="78">
        <v>0</v>
      </c>
      <c r="G55" s="584">
        <f t="shared" si="15"/>
        <v>0</v>
      </c>
      <c r="H55" s="80">
        <v>598.75</v>
      </c>
      <c r="I55" s="78">
        <v>0</v>
      </c>
      <c r="J55" s="78">
        <v>0</v>
      </c>
      <c r="K55" s="554">
        <f t="shared" si="16"/>
        <v>598.75</v>
      </c>
      <c r="L55" s="80">
        <v>473.04908999999998</v>
      </c>
      <c r="M55" s="78">
        <v>0</v>
      </c>
      <c r="N55" s="78">
        <v>0</v>
      </c>
      <c r="O55" s="78">
        <f t="shared" si="17"/>
        <v>473.04908999999998</v>
      </c>
      <c r="P55" s="81">
        <f t="shared" si="13"/>
        <v>0.79006111064718154</v>
      </c>
    </row>
    <row r="56" spans="1:16" ht="15" customHeight="1" x14ac:dyDescent="0.25">
      <c r="A56" s="1042"/>
      <c r="B56" s="574" t="s">
        <v>165</v>
      </c>
      <c r="C56" s="548" t="s">
        <v>395</v>
      </c>
      <c r="D56" s="80">
        <v>1250</v>
      </c>
      <c r="E56" s="78">
        <v>0</v>
      </c>
      <c r="F56" s="78">
        <v>200</v>
      </c>
      <c r="G56" s="584">
        <f t="shared" si="15"/>
        <v>1450</v>
      </c>
      <c r="H56" s="80">
        <v>1160</v>
      </c>
      <c r="I56" s="78">
        <v>0</v>
      </c>
      <c r="J56" s="78">
        <v>0.4</v>
      </c>
      <c r="K56" s="554">
        <f t="shared" si="16"/>
        <v>1160.4000000000001</v>
      </c>
      <c r="L56" s="80">
        <v>454.49700000000001</v>
      </c>
      <c r="M56" s="78">
        <v>0</v>
      </c>
      <c r="N56" s="78">
        <v>0</v>
      </c>
      <c r="O56" s="78">
        <f t="shared" si="17"/>
        <v>454.49700000000001</v>
      </c>
      <c r="P56" s="81">
        <f t="shared" si="13"/>
        <v>0.39167269906928642</v>
      </c>
    </row>
    <row r="57" spans="1:16" ht="15" customHeight="1" x14ac:dyDescent="0.25">
      <c r="A57" s="1042"/>
      <c r="B57" s="543" t="s">
        <v>398</v>
      </c>
      <c r="C57" s="567" t="s">
        <v>249</v>
      </c>
      <c r="D57" s="80">
        <v>0</v>
      </c>
      <c r="E57" s="78">
        <v>0</v>
      </c>
      <c r="F57" s="78">
        <v>0</v>
      </c>
      <c r="G57" s="584">
        <f t="shared" si="15"/>
        <v>0</v>
      </c>
      <c r="H57" s="80">
        <v>11271.75</v>
      </c>
      <c r="I57" s="78">
        <v>0</v>
      </c>
      <c r="J57" s="78">
        <v>0</v>
      </c>
      <c r="K57" s="554">
        <f t="shared" si="16"/>
        <v>11271.75</v>
      </c>
      <c r="L57" s="80">
        <v>11271.8</v>
      </c>
      <c r="M57" s="78">
        <v>0</v>
      </c>
      <c r="N57" s="78">
        <v>0</v>
      </c>
      <c r="O57" s="78">
        <f t="shared" si="17"/>
        <v>11271.8</v>
      </c>
      <c r="P57" s="81">
        <f t="shared" si="13"/>
        <v>1.0000044358684321</v>
      </c>
    </row>
    <row r="58" spans="1:16" ht="27" customHeight="1" x14ac:dyDescent="0.25">
      <c r="A58" s="1042"/>
      <c r="B58" s="549" t="s">
        <v>301</v>
      </c>
      <c r="C58" s="585" t="s">
        <v>128</v>
      </c>
      <c r="D58" s="80">
        <v>0</v>
      </c>
      <c r="E58" s="78">
        <v>0</v>
      </c>
      <c r="F58" s="78">
        <v>0</v>
      </c>
      <c r="G58" s="584">
        <v>0</v>
      </c>
      <c r="H58" s="80">
        <v>1394</v>
      </c>
      <c r="I58" s="78">
        <v>0</v>
      </c>
      <c r="J58" s="78">
        <v>0</v>
      </c>
      <c r="K58" s="560">
        <f t="shared" si="16"/>
        <v>1394</v>
      </c>
      <c r="L58" s="80">
        <v>1393.8</v>
      </c>
      <c r="M58" s="78">
        <v>0</v>
      </c>
      <c r="N58" s="78">
        <v>0</v>
      </c>
      <c r="O58" s="77">
        <f t="shared" si="17"/>
        <v>1393.8</v>
      </c>
      <c r="P58" s="81">
        <f t="shared" si="13"/>
        <v>0.9998565279770445</v>
      </c>
    </row>
    <row r="59" spans="1:16" ht="24" customHeight="1" x14ac:dyDescent="0.25">
      <c r="A59" s="1043"/>
      <c r="B59" s="1044" t="s">
        <v>89</v>
      </c>
      <c r="C59" s="1045"/>
      <c r="D59" s="798">
        <f t="shared" ref="D59:O59" si="18">SUM(D52:D58)</f>
        <v>19290</v>
      </c>
      <c r="E59" s="800">
        <f t="shared" si="18"/>
        <v>0</v>
      </c>
      <c r="F59" s="800">
        <f t="shared" si="18"/>
        <v>200</v>
      </c>
      <c r="G59" s="799">
        <f t="shared" si="18"/>
        <v>19490</v>
      </c>
      <c r="H59" s="798">
        <f t="shared" si="18"/>
        <v>29365</v>
      </c>
      <c r="I59" s="800">
        <f t="shared" si="18"/>
        <v>1168.0999999999999</v>
      </c>
      <c r="J59" s="800">
        <f t="shared" si="18"/>
        <v>0.4</v>
      </c>
      <c r="K59" s="799">
        <f t="shared" si="18"/>
        <v>30533.5</v>
      </c>
      <c r="L59" s="800">
        <f t="shared" si="18"/>
        <v>22661.340399999997</v>
      </c>
      <c r="M59" s="800">
        <f t="shared" si="18"/>
        <v>1127.8692699999999</v>
      </c>
      <c r="N59" s="800">
        <f t="shared" si="18"/>
        <v>0</v>
      </c>
      <c r="O59" s="800">
        <f t="shared" si="18"/>
        <v>23789.20967</v>
      </c>
      <c r="P59" s="801">
        <f t="shared" si="13"/>
        <v>0.77911833461607738</v>
      </c>
    </row>
    <row r="60" spans="1:16" ht="15" customHeight="1" x14ac:dyDescent="0.25">
      <c r="A60" s="1047" t="s">
        <v>256</v>
      </c>
      <c r="B60" s="586" t="s">
        <v>136</v>
      </c>
      <c r="C60" s="548" t="s">
        <v>125</v>
      </c>
      <c r="D60" s="80">
        <v>24837</v>
      </c>
      <c r="E60" s="78">
        <v>148170</v>
      </c>
      <c r="F60" s="78">
        <v>0</v>
      </c>
      <c r="G60" s="582">
        <f>SUM(D60:F60)</f>
        <v>173007</v>
      </c>
      <c r="H60" s="80">
        <v>7237</v>
      </c>
      <c r="I60" s="78">
        <v>3236</v>
      </c>
      <c r="J60" s="78">
        <v>0</v>
      </c>
      <c r="K60" s="554">
        <f t="shared" ref="K60:K64" si="19">SUM(H60:J60)</f>
        <v>10473</v>
      </c>
      <c r="L60" s="80">
        <v>1365.8787299999999</v>
      </c>
      <c r="M60" s="78">
        <v>3235.7</v>
      </c>
      <c r="N60" s="78">
        <v>0</v>
      </c>
      <c r="O60" s="78">
        <f t="shared" ref="O60:O64" si="20">SUM(L60:N60)</f>
        <v>4601.5787299999993</v>
      </c>
      <c r="P60" s="81">
        <f t="shared" si="13"/>
        <v>0.43937541583118489</v>
      </c>
    </row>
    <row r="61" spans="1:16" ht="15" customHeight="1" x14ac:dyDescent="0.25">
      <c r="A61" s="1047"/>
      <c r="B61" s="587" t="s">
        <v>399</v>
      </c>
      <c r="C61" s="563" t="s">
        <v>382</v>
      </c>
      <c r="D61" s="80">
        <v>0</v>
      </c>
      <c r="E61" s="78">
        <v>0</v>
      </c>
      <c r="F61" s="78">
        <v>0</v>
      </c>
      <c r="G61" s="582">
        <v>0</v>
      </c>
      <c r="H61" s="80">
        <v>17200</v>
      </c>
      <c r="I61" s="78">
        <v>130210.8</v>
      </c>
      <c r="J61" s="78">
        <v>0</v>
      </c>
      <c r="K61" s="554">
        <f t="shared" si="19"/>
        <v>147410.79999999999</v>
      </c>
      <c r="L61" s="80">
        <v>9509.0947300000007</v>
      </c>
      <c r="M61" s="78">
        <v>96601.272870000001</v>
      </c>
      <c r="N61" s="78">
        <v>0</v>
      </c>
      <c r="O61" s="78">
        <f t="shared" si="20"/>
        <v>106110.3676</v>
      </c>
      <c r="P61" s="81">
        <f t="shared" si="13"/>
        <v>0.7198276354242702</v>
      </c>
    </row>
    <row r="62" spans="1:16" ht="15" customHeight="1" x14ac:dyDescent="0.25">
      <c r="A62" s="1042"/>
      <c r="B62" s="547" t="s">
        <v>95</v>
      </c>
      <c r="C62" s="548" t="s">
        <v>392</v>
      </c>
      <c r="D62" s="80">
        <v>800</v>
      </c>
      <c r="E62" s="78">
        <v>0</v>
      </c>
      <c r="F62" s="78">
        <v>0</v>
      </c>
      <c r="G62" s="560">
        <f>SUM(D62:F62)</f>
        <v>800</v>
      </c>
      <c r="H62" s="80">
        <v>1153.2</v>
      </c>
      <c r="I62" s="78">
        <v>0</v>
      </c>
      <c r="J62" s="78">
        <v>0</v>
      </c>
      <c r="K62" s="82">
        <f t="shared" si="19"/>
        <v>1153.2</v>
      </c>
      <c r="L62" s="80">
        <v>280.11464999999998</v>
      </c>
      <c r="M62" s="78">
        <v>0</v>
      </c>
      <c r="N62" s="78">
        <v>0</v>
      </c>
      <c r="O62" s="78">
        <f t="shared" si="20"/>
        <v>280.11464999999998</v>
      </c>
      <c r="P62" s="81">
        <f t="shared" si="13"/>
        <v>0.24290205515088448</v>
      </c>
    </row>
    <row r="63" spans="1:16" ht="26.4" customHeight="1" x14ac:dyDescent="0.25">
      <c r="A63" s="1042"/>
      <c r="B63" s="547" t="s">
        <v>96</v>
      </c>
      <c r="C63" s="563" t="s">
        <v>128</v>
      </c>
      <c r="D63" s="80">
        <v>250</v>
      </c>
      <c r="E63" s="78">
        <v>0</v>
      </c>
      <c r="F63" s="78">
        <v>0</v>
      </c>
      <c r="G63" s="588">
        <f>SUM(D63:F63)</f>
        <v>250</v>
      </c>
      <c r="H63" s="589">
        <v>3052</v>
      </c>
      <c r="I63" s="78">
        <v>0</v>
      </c>
      <c r="J63" s="78">
        <v>0</v>
      </c>
      <c r="K63" s="560">
        <f t="shared" si="19"/>
        <v>3052</v>
      </c>
      <c r="L63" s="80">
        <v>3052</v>
      </c>
      <c r="M63" s="78">
        <v>0</v>
      </c>
      <c r="N63" s="78">
        <v>0</v>
      </c>
      <c r="O63" s="77">
        <f t="shared" si="20"/>
        <v>3052</v>
      </c>
      <c r="P63" s="81">
        <f t="shared" si="13"/>
        <v>1</v>
      </c>
    </row>
    <row r="64" spans="1:16" ht="16.2" customHeight="1" x14ac:dyDescent="0.25">
      <c r="A64" s="1042"/>
      <c r="B64" s="574" t="s">
        <v>158</v>
      </c>
      <c r="C64" s="550" t="s">
        <v>280</v>
      </c>
      <c r="D64" s="80">
        <v>4000</v>
      </c>
      <c r="E64" s="78">
        <v>0</v>
      </c>
      <c r="F64" s="78">
        <v>0</v>
      </c>
      <c r="G64" s="566">
        <f>SUM(D64:F64)</f>
        <v>4000</v>
      </c>
      <c r="H64" s="80">
        <v>4199.8999999999996</v>
      </c>
      <c r="I64" s="78">
        <v>1487.1</v>
      </c>
      <c r="J64" s="78">
        <v>0</v>
      </c>
      <c r="K64" s="554">
        <f t="shared" si="19"/>
        <v>5687</v>
      </c>
      <c r="L64" s="80">
        <v>3757.5379200000002</v>
      </c>
      <c r="M64" s="78">
        <v>1486.83692</v>
      </c>
      <c r="N64" s="78">
        <v>0</v>
      </c>
      <c r="O64" s="78">
        <f t="shared" si="20"/>
        <v>5244.3748400000004</v>
      </c>
      <c r="P64" s="79">
        <f>O64/K64</f>
        <v>0.92216895375417629</v>
      </c>
    </row>
    <row r="65" spans="1:16" ht="24" customHeight="1" x14ac:dyDescent="0.25">
      <c r="A65" s="1043"/>
      <c r="B65" s="1044" t="s">
        <v>89</v>
      </c>
      <c r="C65" s="1045"/>
      <c r="D65" s="802">
        <f t="shared" ref="D65:O65" si="21">SUM(D60:D64)</f>
        <v>29887</v>
      </c>
      <c r="E65" s="797">
        <f t="shared" si="21"/>
        <v>148170</v>
      </c>
      <c r="F65" s="797">
        <f t="shared" si="21"/>
        <v>0</v>
      </c>
      <c r="G65" s="803">
        <f t="shared" si="21"/>
        <v>178057</v>
      </c>
      <c r="H65" s="802">
        <f t="shared" si="21"/>
        <v>32842.1</v>
      </c>
      <c r="I65" s="797">
        <f t="shared" si="21"/>
        <v>134933.9</v>
      </c>
      <c r="J65" s="797">
        <f t="shared" si="21"/>
        <v>0</v>
      </c>
      <c r="K65" s="804">
        <f t="shared" si="21"/>
        <v>167776</v>
      </c>
      <c r="L65" s="800">
        <f t="shared" si="21"/>
        <v>17964.626029999999</v>
      </c>
      <c r="M65" s="800">
        <f t="shared" si="21"/>
        <v>101323.80979</v>
      </c>
      <c r="N65" s="797">
        <f t="shared" si="21"/>
        <v>0</v>
      </c>
      <c r="O65" s="800">
        <f t="shared" si="21"/>
        <v>119288.43582</v>
      </c>
      <c r="P65" s="801">
        <f t="shared" si="13"/>
        <v>0.71099821082872405</v>
      </c>
    </row>
    <row r="66" spans="1:16" ht="15.6" hidden="1" customHeight="1" x14ac:dyDescent="0.25">
      <c r="A66" s="1048" t="s">
        <v>400</v>
      </c>
      <c r="B66" s="552" t="s">
        <v>283</v>
      </c>
      <c r="C66" s="556" t="s">
        <v>156</v>
      </c>
      <c r="D66" s="80">
        <v>0</v>
      </c>
      <c r="E66" s="78">
        <v>0</v>
      </c>
      <c r="F66" s="78">
        <v>0</v>
      </c>
      <c r="G66" s="579">
        <f>SUM(D66:F66)</f>
        <v>0</v>
      </c>
      <c r="H66" s="80">
        <v>0</v>
      </c>
      <c r="I66" s="78">
        <v>0</v>
      </c>
      <c r="J66" s="78">
        <v>0</v>
      </c>
      <c r="K66" s="82">
        <f>SUM(H66:J66)</f>
        <v>0</v>
      </c>
      <c r="L66" s="80">
        <v>0</v>
      </c>
      <c r="M66" s="78">
        <v>0</v>
      </c>
      <c r="N66" s="78">
        <v>0</v>
      </c>
      <c r="O66" s="77">
        <f>SUM(L66:N66)</f>
        <v>0</v>
      </c>
      <c r="P66" s="81">
        <v>0</v>
      </c>
    </row>
    <row r="67" spans="1:16" ht="15" customHeight="1" x14ac:dyDescent="0.25">
      <c r="A67" s="1047"/>
      <c r="B67" s="590" t="s">
        <v>97</v>
      </c>
      <c r="C67" s="544" t="s">
        <v>98</v>
      </c>
      <c r="D67" s="80">
        <v>285</v>
      </c>
      <c r="E67" s="78">
        <v>0</v>
      </c>
      <c r="F67" s="78">
        <v>0</v>
      </c>
      <c r="G67" s="579">
        <f>SUM(D67:F67)</f>
        <v>285</v>
      </c>
      <c r="H67" s="80">
        <v>285</v>
      </c>
      <c r="I67" s="78">
        <v>0</v>
      </c>
      <c r="J67" s="78">
        <v>0</v>
      </c>
      <c r="K67" s="82">
        <f>SUM(H67:J67)</f>
        <v>285</v>
      </c>
      <c r="L67" s="80">
        <v>283.01900000000001</v>
      </c>
      <c r="M67" s="78">
        <v>0</v>
      </c>
      <c r="N67" s="78">
        <v>0</v>
      </c>
      <c r="O67" s="77">
        <f>SUM(L67:N67)</f>
        <v>283.01900000000001</v>
      </c>
      <c r="P67" s="81">
        <f>O67/K67</f>
        <v>0.99304912280701751</v>
      </c>
    </row>
    <row r="68" spans="1:16" ht="15" customHeight="1" x14ac:dyDescent="0.25">
      <c r="A68" s="1047"/>
      <c r="B68" s="547" t="s">
        <v>137</v>
      </c>
      <c r="C68" s="548" t="s">
        <v>255</v>
      </c>
      <c r="D68" s="80">
        <v>1720</v>
      </c>
      <c r="E68" s="78">
        <v>0</v>
      </c>
      <c r="F68" s="78">
        <v>0</v>
      </c>
      <c r="G68" s="579">
        <f t="shared" ref="G68:G79" si="22">SUM(D68:F68)</f>
        <v>1720</v>
      </c>
      <c r="H68" s="80">
        <v>3732.8</v>
      </c>
      <c r="I68" s="78">
        <v>0</v>
      </c>
      <c r="J68" s="78">
        <v>0</v>
      </c>
      <c r="K68" s="82">
        <f t="shared" ref="K68:K79" si="23">SUM(H68:J68)</f>
        <v>3732.8</v>
      </c>
      <c r="L68" s="80">
        <v>2220.21848</v>
      </c>
      <c r="M68" s="78">
        <v>0</v>
      </c>
      <c r="N68" s="78">
        <v>0</v>
      </c>
      <c r="O68" s="78">
        <f t="shared" ref="O68:O79" si="24">SUM(L68:N68)</f>
        <v>2220.21848</v>
      </c>
      <c r="P68" s="81">
        <f t="shared" si="13"/>
        <v>0.59478634804972141</v>
      </c>
    </row>
    <row r="69" spans="1:16" ht="15" customHeight="1" x14ac:dyDescent="0.25">
      <c r="A69" s="1047"/>
      <c r="B69" s="547" t="s">
        <v>138</v>
      </c>
      <c r="C69" s="548" t="s">
        <v>125</v>
      </c>
      <c r="D69" s="80">
        <v>15138</v>
      </c>
      <c r="E69" s="78">
        <v>22800</v>
      </c>
      <c r="F69" s="78">
        <v>0</v>
      </c>
      <c r="G69" s="82">
        <f t="shared" si="22"/>
        <v>37938</v>
      </c>
      <c r="H69" s="80">
        <v>7138.0015000000003</v>
      </c>
      <c r="I69" s="78">
        <v>96.8</v>
      </c>
      <c r="J69" s="78">
        <v>0</v>
      </c>
      <c r="K69" s="554">
        <f t="shared" si="23"/>
        <v>7234.8015000000005</v>
      </c>
      <c r="L69" s="80">
        <v>1895.3594800000001</v>
      </c>
      <c r="M69" s="78">
        <v>96.8</v>
      </c>
      <c r="N69" s="78">
        <v>0</v>
      </c>
      <c r="O69" s="78">
        <f t="shared" si="24"/>
        <v>1992.15948</v>
      </c>
      <c r="P69" s="81">
        <f t="shared" si="13"/>
        <v>0.27535786296279169</v>
      </c>
    </row>
    <row r="70" spans="1:16" ht="15" customHeight="1" x14ac:dyDescent="0.25">
      <c r="A70" s="1047"/>
      <c r="B70" s="547" t="s">
        <v>139</v>
      </c>
      <c r="C70" s="548" t="s">
        <v>255</v>
      </c>
      <c r="D70" s="80">
        <v>35650</v>
      </c>
      <c r="E70" s="78">
        <v>5450</v>
      </c>
      <c r="F70" s="78">
        <v>0</v>
      </c>
      <c r="G70" s="572">
        <f t="shared" si="22"/>
        <v>41100</v>
      </c>
      <c r="H70" s="80">
        <v>35463.800000000003</v>
      </c>
      <c r="I70" s="78">
        <v>7741</v>
      </c>
      <c r="J70" s="78">
        <v>0</v>
      </c>
      <c r="K70" s="554">
        <f t="shared" si="23"/>
        <v>43204.800000000003</v>
      </c>
      <c r="L70" s="80">
        <v>28344.845959999999</v>
      </c>
      <c r="M70" s="78">
        <v>3164.82629</v>
      </c>
      <c r="N70" s="78">
        <v>0</v>
      </c>
      <c r="O70" s="78">
        <f t="shared" si="24"/>
        <v>31509.67225</v>
      </c>
      <c r="P70" s="81">
        <f t="shared" si="13"/>
        <v>0.72930952695070916</v>
      </c>
    </row>
    <row r="71" spans="1:16" ht="15" customHeight="1" x14ac:dyDescent="0.25">
      <c r="A71" s="1047"/>
      <c r="B71" s="547" t="s">
        <v>159</v>
      </c>
      <c r="C71" s="548" t="s">
        <v>160</v>
      </c>
      <c r="D71" s="80">
        <v>8310</v>
      </c>
      <c r="E71" s="78">
        <v>0</v>
      </c>
      <c r="F71" s="78">
        <v>0</v>
      </c>
      <c r="G71" s="554">
        <f t="shared" si="22"/>
        <v>8310</v>
      </c>
      <c r="H71" s="80">
        <v>2805.1</v>
      </c>
      <c r="I71" s="78">
        <v>0</v>
      </c>
      <c r="J71" s="78">
        <v>0</v>
      </c>
      <c r="K71" s="82">
        <f t="shared" si="23"/>
        <v>2805.1</v>
      </c>
      <c r="L71" s="80">
        <v>2532.3363300000001</v>
      </c>
      <c r="M71" s="78">
        <v>0</v>
      </c>
      <c r="N71" s="78">
        <v>0</v>
      </c>
      <c r="O71" s="77">
        <f t="shared" si="24"/>
        <v>2532.3363300000001</v>
      </c>
      <c r="P71" s="81">
        <f>O71/K71</f>
        <v>0.90276151652347514</v>
      </c>
    </row>
    <row r="72" spans="1:16" ht="15" customHeight="1" x14ac:dyDescent="0.25">
      <c r="A72" s="1047"/>
      <c r="B72" s="547" t="s">
        <v>401</v>
      </c>
      <c r="C72" s="563" t="s">
        <v>382</v>
      </c>
      <c r="D72" s="80">
        <v>0</v>
      </c>
      <c r="E72" s="78">
        <v>0</v>
      </c>
      <c r="F72" s="78">
        <v>0</v>
      </c>
      <c r="G72" s="554">
        <f t="shared" si="22"/>
        <v>0</v>
      </c>
      <c r="H72" s="80">
        <v>4896.7</v>
      </c>
      <c r="I72" s="78">
        <v>10428</v>
      </c>
      <c r="J72" s="78">
        <v>0</v>
      </c>
      <c r="K72" s="554">
        <f>SUM(H72:J72)</f>
        <v>15324.7</v>
      </c>
      <c r="L72" s="80">
        <v>3731.9582700000001</v>
      </c>
      <c r="M72" s="78">
        <v>6489.0523899999998</v>
      </c>
      <c r="N72" s="78">
        <v>0</v>
      </c>
      <c r="O72" s="78">
        <f t="shared" si="24"/>
        <v>10221.01066</v>
      </c>
      <c r="P72" s="81">
        <f>O72/K72</f>
        <v>0.66696318100843732</v>
      </c>
    </row>
    <row r="73" spans="1:16" ht="15.6" customHeight="1" x14ac:dyDescent="0.25">
      <c r="A73" s="1047"/>
      <c r="B73" s="547" t="s">
        <v>44</v>
      </c>
      <c r="C73" s="548" t="s">
        <v>257</v>
      </c>
      <c r="D73" s="80">
        <v>31019.599999999999</v>
      </c>
      <c r="E73" s="78">
        <v>9500</v>
      </c>
      <c r="F73" s="78">
        <v>0</v>
      </c>
      <c r="G73" s="554">
        <f t="shared" si="22"/>
        <v>40519.599999999999</v>
      </c>
      <c r="H73" s="80">
        <v>32986.699999999997</v>
      </c>
      <c r="I73" s="78">
        <v>9608.9</v>
      </c>
      <c r="J73" s="78">
        <v>0</v>
      </c>
      <c r="K73" s="82">
        <f t="shared" si="23"/>
        <v>42595.6</v>
      </c>
      <c r="L73" s="80">
        <v>24877.292560000002</v>
      </c>
      <c r="M73" s="78">
        <v>6554.9995500000005</v>
      </c>
      <c r="N73" s="78">
        <v>0</v>
      </c>
      <c r="O73" s="77">
        <f t="shared" si="24"/>
        <v>31432.292110000002</v>
      </c>
      <c r="P73" s="81">
        <f>O73/K73</f>
        <v>0.73792345007465565</v>
      </c>
    </row>
    <row r="74" spans="1:16" ht="14.4" customHeight="1" x14ac:dyDescent="0.25">
      <c r="A74" s="1047"/>
      <c r="B74" s="547" t="s">
        <v>45</v>
      </c>
      <c r="C74" s="548" t="s">
        <v>247</v>
      </c>
      <c r="D74" s="80">
        <v>262078</v>
      </c>
      <c r="E74" s="78">
        <v>0</v>
      </c>
      <c r="F74" s="78">
        <v>0</v>
      </c>
      <c r="G74" s="82">
        <f t="shared" si="22"/>
        <v>262078</v>
      </c>
      <c r="H74" s="80">
        <v>278437.5</v>
      </c>
      <c r="I74" s="78">
        <v>0</v>
      </c>
      <c r="J74" s="78">
        <v>0</v>
      </c>
      <c r="K74" s="82">
        <f t="shared" si="23"/>
        <v>278437.5</v>
      </c>
      <c r="L74" s="80">
        <v>257321.3</v>
      </c>
      <c r="M74" s="78">
        <v>0</v>
      </c>
      <c r="N74" s="78">
        <v>0</v>
      </c>
      <c r="O74" s="78">
        <f t="shared" si="24"/>
        <v>257321.3</v>
      </c>
      <c r="P74" s="81">
        <f t="shared" si="13"/>
        <v>0.92416179573512902</v>
      </c>
    </row>
    <row r="75" spans="1:16" ht="25.5" customHeight="1" x14ac:dyDescent="0.25">
      <c r="A75" s="1047"/>
      <c r="B75" s="547" t="s">
        <v>306</v>
      </c>
      <c r="C75" s="563" t="s">
        <v>258</v>
      </c>
      <c r="D75" s="80">
        <v>10752.5</v>
      </c>
      <c r="E75" s="78">
        <v>0</v>
      </c>
      <c r="F75" s="78">
        <v>0</v>
      </c>
      <c r="G75" s="554">
        <f t="shared" si="22"/>
        <v>10752.5</v>
      </c>
      <c r="H75" s="80">
        <v>10902.6</v>
      </c>
      <c r="I75" s="78">
        <v>0</v>
      </c>
      <c r="J75" s="78">
        <v>0</v>
      </c>
      <c r="K75" s="560">
        <f t="shared" si="23"/>
        <v>10902.6</v>
      </c>
      <c r="L75" s="80">
        <v>9191.1901199999993</v>
      </c>
      <c r="M75" s="78">
        <v>0</v>
      </c>
      <c r="N75" s="78">
        <v>0</v>
      </c>
      <c r="O75" s="77">
        <f t="shared" si="24"/>
        <v>9191.1901199999993</v>
      </c>
      <c r="P75" s="81">
        <f t="shared" si="13"/>
        <v>0.84302736228055686</v>
      </c>
    </row>
    <row r="76" spans="1:16" ht="14.4" customHeight="1" x14ac:dyDescent="0.25">
      <c r="A76" s="1047"/>
      <c r="B76" s="547" t="s">
        <v>402</v>
      </c>
      <c r="C76" s="563" t="s">
        <v>388</v>
      </c>
      <c r="D76" s="80">
        <v>0</v>
      </c>
      <c r="E76" s="78">
        <v>0</v>
      </c>
      <c r="F76" s="78">
        <v>0</v>
      </c>
      <c r="G76" s="554">
        <f>SUM(D76:F76)</f>
        <v>0</v>
      </c>
      <c r="H76" s="80">
        <v>1156.2</v>
      </c>
      <c r="I76" s="78">
        <v>0</v>
      </c>
      <c r="J76" s="78">
        <v>0</v>
      </c>
      <c r="K76" s="82">
        <f>SUM(H76:J76)</f>
        <v>1156.2</v>
      </c>
      <c r="L76" s="80">
        <v>0</v>
      </c>
      <c r="M76" s="78">
        <v>0</v>
      </c>
      <c r="N76" s="78">
        <v>0</v>
      </c>
      <c r="O76" s="77">
        <f>SUM(L76:N76)</f>
        <v>0</v>
      </c>
      <c r="P76" s="81">
        <f t="shared" si="13"/>
        <v>0</v>
      </c>
    </row>
    <row r="77" spans="1:16" ht="24" hidden="1" customHeight="1" x14ac:dyDescent="0.25">
      <c r="A77" s="1047"/>
      <c r="B77" s="547" t="s">
        <v>403</v>
      </c>
      <c r="C77" s="563" t="s">
        <v>404</v>
      </c>
      <c r="D77" s="80">
        <v>0</v>
      </c>
      <c r="E77" s="78">
        <v>0</v>
      </c>
      <c r="F77" s="78">
        <v>0</v>
      </c>
      <c r="G77" s="554">
        <f>SUM(D77:F77)</f>
        <v>0</v>
      </c>
      <c r="H77" s="80">
        <v>0</v>
      </c>
      <c r="I77" s="78">
        <v>0</v>
      </c>
      <c r="J77" s="78">
        <v>0</v>
      </c>
      <c r="K77" s="82">
        <f>SUM(H77:J77)</f>
        <v>0</v>
      </c>
      <c r="L77" s="80">
        <v>0</v>
      </c>
      <c r="M77" s="78">
        <v>0</v>
      </c>
      <c r="N77" s="78">
        <v>0</v>
      </c>
      <c r="O77" s="77">
        <f>SUM(L77:N77)</f>
        <v>0</v>
      </c>
      <c r="P77" s="81">
        <v>0</v>
      </c>
    </row>
    <row r="78" spans="1:16" ht="28.5" hidden="1" customHeight="1" x14ac:dyDescent="0.25">
      <c r="A78" s="1047"/>
      <c r="B78" s="547" t="s">
        <v>284</v>
      </c>
      <c r="C78" s="563" t="s">
        <v>405</v>
      </c>
      <c r="D78" s="80">
        <v>0</v>
      </c>
      <c r="E78" s="78">
        <v>0</v>
      </c>
      <c r="F78" s="78">
        <v>0</v>
      </c>
      <c r="G78" s="554">
        <f>SUM(D78:F78)</f>
        <v>0</v>
      </c>
      <c r="H78" s="80">
        <v>0</v>
      </c>
      <c r="I78" s="78">
        <v>0</v>
      </c>
      <c r="J78" s="78">
        <v>0</v>
      </c>
      <c r="K78" s="82">
        <f>SUM(H78:J78)</f>
        <v>0</v>
      </c>
      <c r="L78" s="80">
        <v>0</v>
      </c>
      <c r="M78" s="78">
        <v>0</v>
      </c>
      <c r="N78" s="78">
        <v>0</v>
      </c>
      <c r="O78" s="77">
        <f>SUM(L78:N78)</f>
        <v>0</v>
      </c>
      <c r="P78" s="81">
        <v>0</v>
      </c>
    </row>
    <row r="79" spans="1:16" s="24" customFormat="1" ht="16.2" customHeight="1" x14ac:dyDescent="0.25">
      <c r="A79" s="1047"/>
      <c r="B79" s="591" t="s">
        <v>99</v>
      </c>
      <c r="C79" s="592" t="s">
        <v>248</v>
      </c>
      <c r="D79" s="80">
        <v>1655</v>
      </c>
      <c r="E79" s="78">
        <v>0</v>
      </c>
      <c r="F79" s="78">
        <v>0</v>
      </c>
      <c r="G79" s="566">
        <f t="shared" si="22"/>
        <v>1655</v>
      </c>
      <c r="H79" s="80">
        <v>5139.6000000000004</v>
      </c>
      <c r="I79" s="78">
        <v>0</v>
      </c>
      <c r="J79" s="78">
        <v>0</v>
      </c>
      <c r="K79" s="554">
        <f t="shared" si="23"/>
        <v>5139.6000000000004</v>
      </c>
      <c r="L79" s="80">
        <v>2553.22334</v>
      </c>
      <c r="M79" s="78">
        <v>0</v>
      </c>
      <c r="N79" s="78">
        <v>0</v>
      </c>
      <c r="O79" s="78">
        <f t="shared" si="24"/>
        <v>2553.22334</v>
      </c>
      <c r="P79" s="79">
        <f t="shared" si="13"/>
        <v>0.49677471787687755</v>
      </c>
    </row>
    <row r="80" spans="1:16" ht="24" customHeight="1" thickBot="1" x14ac:dyDescent="0.3">
      <c r="A80" s="1049"/>
      <c r="B80" s="1044" t="s">
        <v>89</v>
      </c>
      <c r="C80" s="1045"/>
      <c r="D80" s="797">
        <f>SUM(D66:D79)</f>
        <v>366608.1</v>
      </c>
      <c r="E80" s="797">
        <f>SUM(E67:E79)</f>
        <v>37750</v>
      </c>
      <c r="F80" s="797">
        <f>SUM(F67:F79)</f>
        <v>0</v>
      </c>
      <c r="G80" s="797">
        <f>SUM(G67:G79)</f>
        <v>404358.1</v>
      </c>
      <c r="H80" s="798">
        <f>SUM(H66:H79)</f>
        <v>382944.00149999995</v>
      </c>
      <c r="I80" s="797">
        <f>SUM(I67:I79)</f>
        <v>27874.699999999997</v>
      </c>
      <c r="J80" s="797">
        <f>SUM(J67:J79)</f>
        <v>0</v>
      </c>
      <c r="K80" s="799">
        <f>SUM(K66:K79)</f>
        <v>410818.70149999997</v>
      </c>
      <c r="L80" s="798">
        <f>SUM(L66:L79)</f>
        <v>332950.74354</v>
      </c>
      <c r="M80" s="797">
        <f>SUM(M66:M79)</f>
        <v>16305.678230000001</v>
      </c>
      <c r="N80" s="797">
        <f>SUM(N66:N79)</f>
        <v>0</v>
      </c>
      <c r="O80" s="800">
        <f>SUM(O66:O79)</f>
        <v>349256.42177000002</v>
      </c>
      <c r="P80" s="801">
        <f t="shared" si="13"/>
        <v>0.85014732896720391</v>
      </c>
    </row>
    <row r="81" spans="1:16" ht="22.2" customHeight="1" x14ac:dyDescent="0.25">
      <c r="A81" s="1050" t="s">
        <v>84</v>
      </c>
      <c r="B81" s="1051"/>
      <c r="C81" s="1052"/>
      <c r="D81" s="1039" t="s">
        <v>377</v>
      </c>
      <c r="E81" s="1040"/>
      <c r="F81" s="1040"/>
      <c r="G81" s="1041"/>
      <c r="H81" s="1039" t="s">
        <v>378</v>
      </c>
      <c r="I81" s="1040"/>
      <c r="J81" s="1040"/>
      <c r="K81" s="1041"/>
      <c r="L81" s="1039" t="s">
        <v>379</v>
      </c>
      <c r="M81" s="1040"/>
      <c r="N81" s="1040"/>
      <c r="O81" s="1040"/>
      <c r="P81" s="1041"/>
    </row>
    <row r="82" spans="1:16" ht="20.399999999999999" customHeight="1" x14ac:dyDescent="0.25">
      <c r="A82" s="969" t="s">
        <v>85</v>
      </c>
      <c r="B82" s="1026" t="s">
        <v>86</v>
      </c>
      <c r="C82" s="1027"/>
      <c r="D82" s="1028" t="s">
        <v>87</v>
      </c>
      <c r="E82" s="1029"/>
      <c r="F82" s="1030"/>
      <c r="G82" s="1031" t="s">
        <v>33</v>
      </c>
      <c r="H82" s="1028" t="s">
        <v>87</v>
      </c>
      <c r="I82" s="1029"/>
      <c r="J82" s="1030"/>
      <c r="K82" s="1031" t="s">
        <v>33</v>
      </c>
      <c r="L82" s="1028" t="s">
        <v>87</v>
      </c>
      <c r="M82" s="1029"/>
      <c r="N82" s="1030"/>
      <c r="O82" s="1033" t="s">
        <v>33</v>
      </c>
      <c r="P82" s="1031" t="s">
        <v>28</v>
      </c>
    </row>
    <row r="83" spans="1:16" ht="20.399999999999999" customHeight="1" x14ac:dyDescent="0.25">
      <c r="A83" s="970"/>
      <c r="B83" s="782" t="s">
        <v>178</v>
      </c>
      <c r="C83" s="783" t="s">
        <v>88</v>
      </c>
      <c r="D83" s="752" t="s">
        <v>242</v>
      </c>
      <c r="E83" s="785" t="s">
        <v>243</v>
      </c>
      <c r="F83" s="784" t="s">
        <v>123</v>
      </c>
      <c r="G83" s="1032"/>
      <c r="H83" s="752" t="s">
        <v>242</v>
      </c>
      <c r="I83" s="785" t="s">
        <v>243</v>
      </c>
      <c r="J83" s="784" t="s">
        <v>123</v>
      </c>
      <c r="K83" s="1032"/>
      <c r="L83" s="752" t="s">
        <v>242</v>
      </c>
      <c r="M83" s="785" t="s">
        <v>243</v>
      </c>
      <c r="N83" s="784" t="s">
        <v>123</v>
      </c>
      <c r="O83" s="1034"/>
      <c r="P83" s="1032"/>
    </row>
    <row r="84" spans="1:16" ht="17.25" customHeight="1" x14ac:dyDescent="0.25">
      <c r="A84" s="1035" t="s">
        <v>259</v>
      </c>
      <c r="B84" s="590" t="s">
        <v>100</v>
      </c>
      <c r="C84" s="544" t="s">
        <v>98</v>
      </c>
      <c r="D84" s="80">
        <v>3490</v>
      </c>
      <c r="E84" s="78">
        <v>0</v>
      </c>
      <c r="F84" s="78">
        <v>0</v>
      </c>
      <c r="G84" s="83">
        <f>SUM(D84:F84)</f>
        <v>3490</v>
      </c>
      <c r="H84" s="80">
        <v>78598</v>
      </c>
      <c r="I84" s="78">
        <v>34738.300000000003</v>
      </c>
      <c r="J84" s="78">
        <v>0</v>
      </c>
      <c r="K84" s="554">
        <f>SUM(H84:J84)</f>
        <v>113336.3</v>
      </c>
      <c r="L84" s="80">
        <v>2094.9683799999998</v>
      </c>
      <c r="M84" s="78">
        <v>5089.3024999999998</v>
      </c>
      <c r="N84" s="78">
        <v>0</v>
      </c>
      <c r="O84" s="78">
        <f>SUM(L84:N84)</f>
        <v>7184.27088</v>
      </c>
      <c r="P84" s="81">
        <f t="shared" si="13"/>
        <v>6.3388966112357642E-2</v>
      </c>
    </row>
    <row r="85" spans="1:16" ht="15" customHeight="1" x14ac:dyDescent="0.25">
      <c r="A85" s="1035"/>
      <c r="B85" s="549" t="s">
        <v>260</v>
      </c>
      <c r="C85" s="593" t="s">
        <v>255</v>
      </c>
      <c r="D85" s="80">
        <v>250</v>
      </c>
      <c r="E85" s="78">
        <v>0</v>
      </c>
      <c r="F85" s="78">
        <v>0</v>
      </c>
      <c r="G85" s="566">
        <f>SUM(D85:F85)</f>
        <v>250</v>
      </c>
      <c r="H85" s="80">
        <v>250</v>
      </c>
      <c r="I85" s="78">
        <v>0</v>
      </c>
      <c r="J85" s="78">
        <v>0</v>
      </c>
      <c r="K85" s="82">
        <f>SUM(H85:J85)</f>
        <v>250</v>
      </c>
      <c r="L85" s="80">
        <v>176.4</v>
      </c>
      <c r="M85" s="78">
        <v>0</v>
      </c>
      <c r="N85" s="78">
        <v>0</v>
      </c>
      <c r="O85" s="77">
        <f>SUM(L85:N85)</f>
        <v>176.4</v>
      </c>
      <c r="P85" s="594">
        <f t="shared" si="13"/>
        <v>0.7056</v>
      </c>
    </row>
    <row r="86" spans="1:16" ht="24" customHeight="1" thickBot="1" x14ac:dyDescent="0.3">
      <c r="A86" s="1036"/>
      <c r="B86" s="1037" t="s">
        <v>89</v>
      </c>
      <c r="C86" s="1038"/>
      <c r="D86" s="790">
        <f t="shared" ref="D86:L86" si="25">SUM(D84:D85)</f>
        <v>3740</v>
      </c>
      <c r="E86" s="791">
        <f t="shared" si="25"/>
        <v>0</v>
      </c>
      <c r="F86" s="792">
        <f t="shared" si="25"/>
        <v>0</v>
      </c>
      <c r="G86" s="793">
        <f t="shared" si="25"/>
        <v>3740</v>
      </c>
      <c r="H86" s="794">
        <f t="shared" si="25"/>
        <v>78848</v>
      </c>
      <c r="I86" s="792">
        <f t="shared" si="25"/>
        <v>34738.300000000003</v>
      </c>
      <c r="J86" s="792">
        <f t="shared" si="25"/>
        <v>0</v>
      </c>
      <c r="K86" s="793">
        <f t="shared" si="25"/>
        <v>113586.3</v>
      </c>
      <c r="L86" s="794">
        <f t="shared" si="25"/>
        <v>2271.3683799999999</v>
      </c>
      <c r="M86" s="792">
        <f>SUM(M84:M85)</f>
        <v>5089.3024999999998</v>
      </c>
      <c r="N86" s="795">
        <f>SUM(N84:N85)</f>
        <v>0</v>
      </c>
      <c r="O86" s="792">
        <f>SUM(O84:O85)</f>
        <v>7360.6708799999997</v>
      </c>
      <c r="P86" s="796">
        <f>O86/K86</f>
        <v>6.4802453112743352E-2</v>
      </c>
    </row>
    <row r="87" spans="1:16" ht="49.95" customHeight="1" thickTop="1" thickBot="1" x14ac:dyDescent="0.3">
      <c r="A87" s="1023" t="s">
        <v>101</v>
      </c>
      <c r="B87" s="1024"/>
      <c r="C87" s="1025"/>
      <c r="D87" s="786">
        <f>D9+D14+D20+D31+D37+D51+D59+D65+D80+D86</f>
        <v>780253.5</v>
      </c>
      <c r="E87" s="787">
        <f>E9+E14+E20+E31+E37+E51+E59+E65+E80+E86</f>
        <v>448962.1</v>
      </c>
      <c r="F87" s="787">
        <f>F9+F14+F20+F31+F37+F51+F59+F65+F80+F86</f>
        <v>13950</v>
      </c>
      <c r="G87" s="788">
        <f>SUM(D87:F87)</f>
        <v>1243165.6000000001</v>
      </c>
      <c r="H87" s="786">
        <f t="shared" ref="H87:O87" si="26">H9+H14+H20+H31+H37+H51+H59+H65+H80+H86</f>
        <v>965340.50150000001</v>
      </c>
      <c r="I87" s="787">
        <f t="shared" si="26"/>
        <v>467407.6</v>
      </c>
      <c r="J87" s="787">
        <f t="shared" si="26"/>
        <v>13837</v>
      </c>
      <c r="K87" s="788">
        <f t="shared" si="26"/>
        <v>1446585.1015000001</v>
      </c>
      <c r="L87" s="786">
        <f t="shared" si="26"/>
        <v>732465.53038000001</v>
      </c>
      <c r="M87" s="787">
        <f t="shared" si="26"/>
        <v>255679.07554999998</v>
      </c>
      <c r="N87" s="787">
        <f t="shared" si="26"/>
        <v>12127.59</v>
      </c>
      <c r="O87" s="787">
        <f t="shared" si="26"/>
        <v>1000272.19593</v>
      </c>
      <c r="P87" s="789">
        <f t="shared" si="13"/>
        <v>0.69147137966013394</v>
      </c>
    </row>
    <row r="88" spans="1:16" s="496" customFormat="1" ht="15" customHeight="1" x14ac:dyDescent="0.25"/>
    <row r="89" spans="1:16" ht="15" customHeight="1" x14ac:dyDescent="0.25"/>
    <row r="90" spans="1:16" ht="15" customHeight="1" x14ac:dyDescent="0.25"/>
    <row r="91" spans="1:16" ht="15" customHeight="1" x14ac:dyDescent="0.25"/>
    <row r="92" spans="1:16" ht="15" customHeight="1" x14ac:dyDescent="0.25"/>
    <row r="93" spans="1:16" ht="15" customHeight="1" x14ac:dyDescent="0.25"/>
    <row r="94" spans="1:16" ht="15" customHeight="1" x14ac:dyDescent="0.25"/>
    <row r="95" spans="1:16" ht="15" customHeight="1" x14ac:dyDescent="0.25"/>
    <row r="96" spans="1:1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</sheetData>
  <mergeCells count="61">
    <mergeCell ref="A1:O1"/>
    <mergeCell ref="A5:A9"/>
    <mergeCell ref="B9:C9"/>
    <mergeCell ref="A10:A14"/>
    <mergeCell ref="B14:C14"/>
    <mergeCell ref="A3:A4"/>
    <mergeCell ref="B3:C3"/>
    <mergeCell ref="D3:F3"/>
    <mergeCell ref="G3:G4"/>
    <mergeCell ref="H3:J3"/>
    <mergeCell ref="H2:K2"/>
    <mergeCell ref="L2:P2"/>
    <mergeCell ref="L3:N3"/>
    <mergeCell ref="O3:O4"/>
    <mergeCell ref="P3:P4"/>
    <mergeCell ref="A15:A20"/>
    <mergeCell ref="B20:C20"/>
    <mergeCell ref="K3:K4"/>
    <mergeCell ref="A2:C2"/>
    <mergeCell ref="D2:G2"/>
    <mergeCell ref="A21:A31"/>
    <mergeCell ref="B31:C31"/>
    <mergeCell ref="A32:A37"/>
    <mergeCell ref="B37:C37"/>
    <mergeCell ref="A38:C38"/>
    <mergeCell ref="D38:G38"/>
    <mergeCell ref="H38:K38"/>
    <mergeCell ref="L38:P38"/>
    <mergeCell ref="A39:A40"/>
    <mergeCell ref="B39:C39"/>
    <mergeCell ref="D39:F39"/>
    <mergeCell ref="G39:G40"/>
    <mergeCell ref="H39:J39"/>
    <mergeCell ref="K39:K40"/>
    <mergeCell ref="L39:N39"/>
    <mergeCell ref="O39:O40"/>
    <mergeCell ref="L81:P81"/>
    <mergeCell ref="P39:P40"/>
    <mergeCell ref="A41:A51"/>
    <mergeCell ref="B51:C51"/>
    <mergeCell ref="A52:A59"/>
    <mergeCell ref="B59:C59"/>
    <mergeCell ref="A60:A65"/>
    <mergeCell ref="B65:C65"/>
    <mergeCell ref="A66:A80"/>
    <mergeCell ref="B80:C80"/>
    <mergeCell ref="A81:C81"/>
    <mergeCell ref="D81:G81"/>
    <mergeCell ref="H81:K81"/>
    <mergeCell ref="L82:N82"/>
    <mergeCell ref="O82:O83"/>
    <mergeCell ref="P82:P83"/>
    <mergeCell ref="A84:A86"/>
    <mergeCell ref="B86:C86"/>
    <mergeCell ref="H82:J82"/>
    <mergeCell ref="K82:K83"/>
    <mergeCell ref="A87:C87"/>
    <mergeCell ref="A82:A83"/>
    <mergeCell ref="B82:C82"/>
    <mergeCell ref="D82:F82"/>
    <mergeCell ref="G82:G83"/>
  </mergeCells>
  <printOptions horizontalCentered="1"/>
  <pageMargins left="0.19685039370078741" right="0.19685039370078741" top="0.55118110236220474" bottom="0.31496062992125984" header="0" footer="0.11811023622047245"/>
  <pageSetup paperSize="9" scale="72" fitToHeight="3" orientation="landscape" r:id="rId1"/>
  <headerFooter alignWithMargins="0">
    <oddFooter>&amp;L&amp;"Arial,Obyčejné"&amp;9Přehled o hospodaření za rok 2020</oddFooter>
  </headerFooter>
  <rowBreaks count="2" manualBreakCount="2">
    <brk id="37" max="15" man="1"/>
    <brk id="80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G173"/>
  <sheetViews>
    <sheetView view="pageBreakPreview" zoomScale="90" zoomScaleNormal="100" zoomScaleSheetLayoutView="90" workbookViewId="0">
      <pane ySplit="2" topLeftCell="A37" activePane="bottomLeft" state="frozen"/>
      <selection pane="bottomLeft" activeCell="A62" sqref="A62"/>
    </sheetView>
  </sheetViews>
  <sheetFormatPr defaultColWidth="9.109375" defaultRowHeight="15" x14ac:dyDescent="0.25"/>
  <cols>
    <col min="1" max="1" width="108.5546875" style="32" customWidth="1"/>
    <col min="2" max="2" width="13.109375" style="32" customWidth="1"/>
    <col min="3" max="3" width="11.5546875" style="32" customWidth="1"/>
    <col min="4" max="4" width="12.6640625" style="32" customWidth="1"/>
    <col min="5" max="5" width="11.33203125" style="32" customWidth="1"/>
    <col min="6" max="6" width="9.109375" style="32"/>
    <col min="7" max="7" width="12.44140625" style="32" bestFit="1" customWidth="1"/>
    <col min="8" max="16384" width="9.109375" style="32"/>
  </cols>
  <sheetData>
    <row r="1" spans="1:7" ht="48.6" customHeight="1" thickBot="1" x14ac:dyDescent="0.3">
      <c r="A1" s="1064" t="s">
        <v>507</v>
      </c>
      <c r="B1" s="1057"/>
      <c r="C1" s="1057"/>
      <c r="D1" s="1057"/>
      <c r="E1" s="680" t="s">
        <v>675</v>
      </c>
      <c r="F1" s="595"/>
    </row>
    <row r="2" spans="1:7" ht="37.200000000000003" customHeight="1" thickBot="1" x14ac:dyDescent="0.3">
      <c r="A2" s="813" t="s">
        <v>46</v>
      </c>
      <c r="B2" s="814" t="s">
        <v>19</v>
      </c>
      <c r="C2" s="815" t="s">
        <v>407</v>
      </c>
      <c r="D2" s="816" t="s">
        <v>20</v>
      </c>
      <c r="E2" s="817" t="s">
        <v>28</v>
      </c>
    </row>
    <row r="3" spans="1:7" ht="45" customHeight="1" x14ac:dyDescent="0.25">
      <c r="A3" s="1061" t="s">
        <v>408</v>
      </c>
      <c r="B3" s="1062"/>
      <c r="C3" s="1062"/>
      <c r="D3" s="1062"/>
      <c r="E3" s="1063"/>
    </row>
    <row r="4" spans="1:7" ht="21.75" hidden="1" customHeight="1" x14ac:dyDescent="0.25">
      <c r="A4" s="34" t="s">
        <v>161</v>
      </c>
      <c r="B4" s="43">
        <f>B18</f>
        <v>0</v>
      </c>
      <c r="C4" s="43">
        <f>C18</f>
        <v>0</v>
      </c>
      <c r="D4" s="596">
        <f>D18</f>
        <v>0</v>
      </c>
      <c r="E4" s="597">
        <v>0</v>
      </c>
    </row>
    <row r="5" spans="1:7" ht="29.4" customHeight="1" x14ac:dyDescent="0.25">
      <c r="A5" s="35" t="s">
        <v>120</v>
      </c>
      <c r="B5" s="28">
        <f>B45</f>
        <v>103951</v>
      </c>
      <c r="C5" s="28">
        <f>C45</f>
        <v>100745.2</v>
      </c>
      <c r="D5" s="28">
        <f>D45</f>
        <v>31361.383660000003</v>
      </c>
      <c r="E5" s="598">
        <f t="shared" ref="E5:E14" si="0">D5/C5</f>
        <v>0.31129407316676133</v>
      </c>
    </row>
    <row r="6" spans="1:7" ht="29.4" customHeight="1" x14ac:dyDescent="0.25">
      <c r="A6" s="36" t="s">
        <v>162</v>
      </c>
      <c r="B6" s="28">
        <f>B50</f>
        <v>2130</v>
      </c>
      <c r="C6" s="28">
        <f>C50</f>
        <v>1730</v>
      </c>
      <c r="D6" s="28">
        <f>D50</f>
        <v>41.489999999999995</v>
      </c>
      <c r="E6" s="598">
        <f t="shared" si="0"/>
        <v>2.3982658959537568E-2</v>
      </c>
    </row>
    <row r="7" spans="1:7" ht="29.4" customHeight="1" x14ac:dyDescent="0.25">
      <c r="A7" s="37" t="s">
        <v>81</v>
      </c>
      <c r="B7" s="28">
        <f>B104</f>
        <v>143707.1</v>
      </c>
      <c r="C7" s="28">
        <f>C104</f>
        <v>159963.4</v>
      </c>
      <c r="D7" s="28">
        <f>D104</f>
        <v>94633.526069999978</v>
      </c>
      <c r="E7" s="598">
        <f t="shared" si="0"/>
        <v>0.59159486526292882</v>
      </c>
    </row>
    <row r="8" spans="1:7" ht="29.4" customHeight="1" x14ac:dyDescent="0.25">
      <c r="A8" s="36" t="s">
        <v>82</v>
      </c>
      <c r="B8" s="28">
        <f>B113</f>
        <v>12550</v>
      </c>
      <c r="C8" s="28">
        <f>C113</f>
        <v>5950</v>
      </c>
      <c r="D8" s="28">
        <f>D113</f>
        <v>5684.004789999999</v>
      </c>
      <c r="E8" s="598">
        <f t="shared" si="0"/>
        <v>0.95529492268907545</v>
      </c>
    </row>
    <row r="9" spans="1:7" ht="29.4" customHeight="1" x14ac:dyDescent="0.25">
      <c r="A9" s="36" t="s">
        <v>140</v>
      </c>
      <c r="B9" s="28">
        <f>B117</f>
        <v>704</v>
      </c>
      <c r="C9" s="28">
        <f>C117</f>
        <v>304</v>
      </c>
      <c r="D9" s="28">
        <f>D117</f>
        <v>112</v>
      </c>
      <c r="E9" s="598">
        <f t="shared" si="0"/>
        <v>0.36842105263157893</v>
      </c>
    </row>
    <row r="10" spans="1:7" ht="29.4" customHeight="1" x14ac:dyDescent="0.25">
      <c r="A10" s="36" t="s">
        <v>121</v>
      </c>
      <c r="B10" s="28">
        <f>B121</f>
        <v>0</v>
      </c>
      <c r="C10" s="28">
        <f>C121</f>
        <v>1168.0999999999999</v>
      </c>
      <c r="D10" s="28">
        <f>D121</f>
        <v>1127.8692700000001</v>
      </c>
      <c r="E10" s="598">
        <f t="shared" si="0"/>
        <v>0.96555883057957381</v>
      </c>
    </row>
    <row r="11" spans="1:7" ht="29.4" customHeight="1" x14ac:dyDescent="0.25">
      <c r="A11" s="36" t="s">
        <v>83</v>
      </c>
      <c r="B11" s="28">
        <f>B147</f>
        <v>148170</v>
      </c>
      <c r="C11" s="28">
        <f>C147</f>
        <v>134933.9</v>
      </c>
      <c r="D11" s="28">
        <f>D147</f>
        <v>101323.82595999999</v>
      </c>
      <c r="E11" s="598">
        <f t="shared" si="0"/>
        <v>0.75091452896566391</v>
      </c>
    </row>
    <row r="12" spans="1:7" ht="29.4" customHeight="1" x14ac:dyDescent="0.25">
      <c r="A12" s="36" t="s">
        <v>409</v>
      </c>
      <c r="B12" s="44">
        <f>B167</f>
        <v>37750</v>
      </c>
      <c r="C12" s="44">
        <f>C167</f>
        <v>27874.700000000004</v>
      </c>
      <c r="D12" s="44">
        <f>D167</f>
        <v>16305.678230000001</v>
      </c>
      <c r="E12" s="598">
        <f t="shared" si="0"/>
        <v>0.5849633621169017</v>
      </c>
    </row>
    <row r="13" spans="1:7" ht="29.4" customHeight="1" thickBot="1" x14ac:dyDescent="0.3">
      <c r="A13" s="36" t="s">
        <v>410</v>
      </c>
      <c r="B13" s="599">
        <f>B172</f>
        <v>0</v>
      </c>
      <c r="C13" s="599">
        <f>C172</f>
        <v>34738.300000000003</v>
      </c>
      <c r="D13" s="599">
        <f>D172</f>
        <v>5089.3024999999998</v>
      </c>
      <c r="E13" s="598">
        <f t="shared" si="0"/>
        <v>0.14650407475322624</v>
      </c>
    </row>
    <row r="14" spans="1:7" ht="43.2" customHeight="1" thickTop="1" thickBot="1" x14ac:dyDescent="0.3">
      <c r="A14" s="818" t="s">
        <v>300</v>
      </c>
      <c r="B14" s="819">
        <f>SUM(B4:B13)</f>
        <v>448962.1</v>
      </c>
      <c r="C14" s="819">
        <f>SUM(C4:C13)</f>
        <v>467407.6</v>
      </c>
      <c r="D14" s="819">
        <f>SUM(D4:D13)</f>
        <v>255679.08047999995</v>
      </c>
      <c r="E14" s="820">
        <f t="shared" si="0"/>
        <v>0.54701523997470292</v>
      </c>
    </row>
    <row r="15" spans="1:7" ht="33.75" customHeight="1" thickBot="1" x14ac:dyDescent="0.3">
      <c r="A15" s="1065" t="s">
        <v>47</v>
      </c>
      <c r="B15" s="1066"/>
      <c r="C15" s="1066"/>
      <c r="D15" s="1066"/>
      <c r="E15" s="1067"/>
      <c r="G15" s="33"/>
    </row>
    <row r="16" spans="1:7" ht="9.75" hidden="1" customHeight="1" x14ac:dyDescent="0.25">
      <c r="A16" s="600" t="s">
        <v>411</v>
      </c>
      <c r="B16" s="601"/>
      <c r="C16" s="601"/>
      <c r="D16" s="602"/>
      <c r="E16" s="603"/>
    </row>
    <row r="17" spans="1:5" ht="8.25" hidden="1" customHeight="1" thickBot="1" x14ac:dyDescent="0.3">
      <c r="A17" s="38"/>
      <c r="B17" s="45">
        <v>0</v>
      </c>
      <c r="C17" s="45">
        <v>0</v>
      </c>
      <c r="D17" s="604">
        <v>0</v>
      </c>
      <c r="E17" s="605">
        <v>0</v>
      </c>
    </row>
    <row r="18" spans="1:5" ht="18" hidden="1" customHeight="1" thickTop="1" x14ac:dyDescent="0.25">
      <c r="A18" s="606" t="s">
        <v>412</v>
      </c>
      <c r="B18" s="607">
        <f>SUM(B17:B17)</f>
        <v>0</v>
      </c>
      <c r="C18" s="607">
        <f>SUM(C17:C17)</f>
        <v>0</v>
      </c>
      <c r="D18" s="608">
        <f>SUM(D17:D17)</f>
        <v>0</v>
      </c>
      <c r="E18" s="609">
        <v>0</v>
      </c>
    </row>
    <row r="19" spans="1:5" ht="28.2" customHeight="1" x14ac:dyDescent="0.25">
      <c r="A19" s="1061" t="s">
        <v>288</v>
      </c>
      <c r="B19" s="1062"/>
      <c r="C19" s="1062"/>
      <c r="D19" s="1062"/>
      <c r="E19" s="1063"/>
    </row>
    <row r="20" spans="1:5" ht="18.75" customHeight="1" x14ac:dyDescent="0.25">
      <c r="A20" s="610" t="s">
        <v>413</v>
      </c>
      <c r="B20" s="705">
        <v>450</v>
      </c>
      <c r="C20" s="612">
        <v>0</v>
      </c>
      <c r="D20" s="612">
        <v>0</v>
      </c>
      <c r="E20" s="598">
        <v>0</v>
      </c>
    </row>
    <row r="21" spans="1:5" ht="18.75" customHeight="1" x14ac:dyDescent="0.25">
      <c r="A21" s="610" t="s">
        <v>414</v>
      </c>
      <c r="B21" s="28">
        <v>6300</v>
      </c>
      <c r="C21" s="612">
        <v>2470</v>
      </c>
      <c r="D21" s="612">
        <v>609.46489999999994</v>
      </c>
      <c r="E21" s="598">
        <f t="shared" ref="E21:E44" si="1">D21/C21</f>
        <v>0.24674692307692306</v>
      </c>
    </row>
    <row r="22" spans="1:5" ht="18.75" customHeight="1" x14ac:dyDescent="0.25">
      <c r="A22" s="610" t="s">
        <v>415</v>
      </c>
      <c r="B22" s="28">
        <v>3000</v>
      </c>
      <c r="C22" s="612">
        <v>3050</v>
      </c>
      <c r="D22" s="612">
        <v>60.5</v>
      </c>
      <c r="E22" s="598">
        <f t="shared" si="1"/>
        <v>1.9836065573770493E-2</v>
      </c>
    </row>
    <row r="23" spans="1:5" ht="18.75" customHeight="1" x14ac:dyDescent="0.25">
      <c r="A23" s="610" t="s">
        <v>416</v>
      </c>
      <c r="B23" s="28">
        <v>4000</v>
      </c>
      <c r="C23" s="612">
        <v>4000</v>
      </c>
      <c r="D23" s="612">
        <v>0</v>
      </c>
      <c r="E23" s="598">
        <f t="shared" si="1"/>
        <v>0</v>
      </c>
    </row>
    <row r="24" spans="1:5" ht="18.75" customHeight="1" x14ac:dyDescent="0.25">
      <c r="A24" s="610" t="s">
        <v>417</v>
      </c>
      <c r="B24" s="28">
        <v>500</v>
      </c>
      <c r="C24" s="703">
        <v>4000</v>
      </c>
      <c r="D24" s="612">
        <v>349.62</v>
      </c>
      <c r="E24" s="598">
        <f t="shared" si="1"/>
        <v>8.7404999999999997E-2</v>
      </c>
    </row>
    <row r="25" spans="1:5" ht="18.75" customHeight="1" x14ac:dyDescent="0.25">
      <c r="A25" s="610" t="s">
        <v>163</v>
      </c>
      <c r="B25" s="28">
        <v>4050</v>
      </c>
      <c r="C25" s="703">
        <v>3810.4</v>
      </c>
      <c r="D25" s="612">
        <v>1034.5477100000001</v>
      </c>
      <c r="E25" s="598">
        <f t="shared" si="1"/>
        <v>0.27150632741969349</v>
      </c>
    </row>
    <row r="26" spans="1:5" ht="18.75" customHeight="1" x14ac:dyDescent="0.25">
      <c r="A26" s="610" t="s">
        <v>292</v>
      </c>
      <c r="B26" s="28">
        <v>28240.6</v>
      </c>
      <c r="C26" s="703">
        <v>27938.6</v>
      </c>
      <c r="D26" s="612">
        <v>27938.462210000002</v>
      </c>
      <c r="E26" s="598">
        <f t="shared" si="1"/>
        <v>0.99999506811364935</v>
      </c>
    </row>
    <row r="27" spans="1:5" ht="18.75" customHeight="1" x14ac:dyDescent="0.25">
      <c r="A27" s="610" t="s">
        <v>418</v>
      </c>
      <c r="B27" s="28">
        <v>1400</v>
      </c>
      <c r="C27" s="703">
        <v>11109.9</v>
      </c>
      <c r="D27" s="703">
        <v>112.651</v>
      </c>
      <c r="E27" s="598">
        <f t="shared" si="1"/>
        <v>1.0139695226779719E-2</v>
      </c>
    </row>
    <row r="28" spans="1:5" ht="18.75" customHeight="1" x14ac:dyDescent="0.25">
      <c r="A28" s="610" t="s">
        <v>290</v>
      </c>
      <c r="B28" s="28">
        <v>6330.4</v>
      </c>
      <c r="C28" s="703">
        <v>6330.4</v>
      </c>
      <c r="D28" s="703">
        <v>336.83012000000002</v>
      </c>
      <c r="E28" s="598">
        <f t="shared" si="1"/>
        <v>5.3208347023884751E-2</v>
      </c>
    </row>
    <row r="29" spans="1:5" ht="18.75" customHeight="1" x14ac:dyDescent="0.25">
      <c r="A29" s="610" t="s">
        <v>419</v>
      </c>
      <c r="B29" s="28">
        <v>20080</v>
      </c>
      <c r="C29" s="703">
        <v>17702</v>
      </c>
      <c r="D29" s="703">
        <v>0</v>
      </c>
      <c r="E29" s="598">
        <f t="shared" si="1"/>
        <v>0</v>
      </c>
    </row>
    <row r="30" spans="1:5" ht="18.75" customHeight="1" x14ac:dyDescent="0.25">
      <c r="A30" s="610" t="s">
        <v>291</v>
      </c>
      <c r="B30" s="28">
        <v>2000</v>
      </c>
      <c r="C30" s="703">
        <v>270</v>
      </c>
      <c r="D30" s="703">
        <v>259.89999999999998</v>
      </c>
      <c r="E30" s="598">
        <f t="shared" si="1"/>
        <v>0.96259259259259256</v>
      </c>
    </row>
    <row r="31" spans="1:5" ht="18.75" customHeight="1" x14ac:dyDescent="0.25">
      <c r="A31" s="610" t="s">
        <v>289</v>
      </c>
      <c r="B31" s="28">
        <v>2000</v>
      </c>
      <c r="C31" s="703">
        <v>0</v>
      </c>
      <c r="D31" s="703">
        <v>0</v>
      </c>
      <c r="E31" s="598">
        <v>0</v>
      </c>
    </row>
    <row r="32" spans="1:5" ht="18.75" customHeight="1" x14ac:dyDescent="0.25">
      <c r="A32" s="610" t="s">
        <v>420</v>
      </c>
      <c r="B32" s="28">
        <v>800</v>
      </c>
      <c r="C32" s="703">
        <v>0</v>
      </c>
      <c r="D32" s="703">
        <v>0</v>
      </c>
      <c r="E32" s="598">
        <v>0</v>
      </c>
    </row>
    <row r="33" spans="1:5" ht="18.75" customHeight="1" x14ac:dyDescent="0.25">
      <c r="A33" s="610" t="s">
        <v>421</v>
      </c>
      <c r="B33" s="28">
        <v>300</v>
      </c>
      <c r="C33" s="703">
        <v>128.9</v>
      </c>
      <c r="D33" s="703">
        <v>128.81297000000001</v>
      </c>
      <c r="E33" s="598">
        <f t="shared" si="1"/>
        <v>0.99932482544608225</v>
      </c>
    </row>
    <row r="34" spans="1:5" ht="18.75" customHeight="1" x14ac:dyDescent="0.25">
      <c r="A34" s="610" t="s">
        <v>422</v>
      </c>
      <c r="B34" s="28">
        <v>0</v>
      </c>
      <c r="C34" s="703">
        <v>2400</v>
      </c>
      <c r="D34" s="703">
        <v>0</v>
      </c>
      <c r="E34" s="598">
        <f t="shared" si="1"/>
        <v>0</v>
      </c>
    </row>
    <row r="35" spans="1:5" ht="18.75" customHeight="1" x14ac:dyDescent="0.25">
      <c r="A35" s="610" t="s">
        <v>423</v>
      </c>
      <c r="B35" s="28">
        <v>600</v>
      </c>
      <c r="C35" s="703">
        <v>600</v>
      </c>
      <c r="D35" s="703">
        <v>0</v>
      </c>
      <c r="E35" s="598">
        <f t="shared" si="1"/>
        <v>0</v>
      </c>
    </row>
    <row r="36" spans="1:5" ht="18.75" customHeight="1" x14ac:dyDescent="0.25">
      <c r="A36" s="610" t="s">
        <v>424</v>
      </c>
      <c r="B36" s="28">
        <v>300</v>
      </c>
      <c r="C36" s="703">
        <v>0</v>
      </c>
      <c r="D36" s="703">
        <v>0</v>
      </c>
      <c r="E36" s="598">
        <v>0</v>
      </c>
    </row>
    <row r="37" spans="1:5" ht="18.75" customHeight="1" x14ac:dyDescent="0.25">
      <c r="A37" s="610" t="s">
        <v>425</v>
      </c>
      <c r="B37" s="28">
        <v>600</v>
      </c>
      <c r="C37" s="703">
        <v>0</v>
      </c>
      <c r="D37" s="703">
        <v>0</v>
      </c>
      <c r="E37" s="598">
        <v>0</v>
      </c>
    </row>
    <row r="38" spans="1:5" ht="18.75" customHeight="1" x14ac:dyDescent="0.25">
      <c r="A38" s="610" t="s">
        <v>426</v>
      </c>
      <c r="B38" s="28">
        <v>2750</v>
      </c>
      <c r="C38" s="703">
        <v>0</v>
      </c>
      <c r="D38" s="703">
        <v>0</v>
      </c>
      <c r="E38" s="598">
        <v>0</v>
      </c>
    </row>
    <row r="39" spans="1:5" ht="18.75" customHeight="1" x14ac:dyDescent="0.25">
      <c r="A39" s="610" t="s">
        <v>233</v>
      </c>
      <c r="B39" s="28">
        <v>500</v>
      </c>
      <c r="C39" s="703">
        <v>500</v>
      </c>
      <c r="D39" s="703">
        <v>0</v>
      </c>
      <c r="E39" s="598">
        <f t="shared" si="1"/>
        <v>0</v>
      </c>
    </row>
    <row r="40" spans="1:5" ht="18.75" customHeight="1" x14ac:dyDescent="0.25">
      <c r="A40" s="610" t="s">
        <v>613</v>
      </c>
      <c r="B40" s="28">
        <v>0</v>
      </c>
      <c r="C40" s="703">
        <v>160</v>
      </c>
      <c r="D40" s="703">
        <v>160</v>
      </c>
      <c r="E40" s="598">
        <f t="shared" si="1"/>
        <v>1</v>
      </c>
    </row>
    <row r="41" spans="1:5" ht="18.75" customHeight="1" x14ac:dyDescent="0.25">
      <c r="A41" s="610" t="s">
        <v>614</v>
      </c>
      <c r="B41" s="28">
        <v>500</v>
      </c>
      <c r="C41" s="703">
        <v>500</v>
      </c>
      <c r="D41" s="703">
        <v>58.064749999999997</v>
      </c>
      <c r="E41" s="598">
        <f t="shared" si="1"/>
        <v>0.1161295</v>
      </c>
    </row>
    <row r="42" spans="1:5" ht="18.75" customHeight="1" x14ac:dyDescent="0.25">
      <c r="A42" s="610" t="s">
        <v>427</v>
      </c>
      <c r="B42" s="28">
        <v>750</v>
      </c>
      <c r="C42" s="703">
        <v>750</v>
      </c>
      <c r="D42" s="703">
        <v>0</v>
      </c>
      <c r="E42" s="598">
        <f t="shared" si="1"/>
        <v>0</v>
      </c>
    </row>
    <row r="43" spans="1:5" ht="18.75" customHeight="1" x14ac:dyDescent="0.25">
      <c r="A43" s="610" t="s">
        <v>428</v>
      </c>
      <c r="B43" s="28">
        <v>3500</v>
      </c>
      <c r="C43" s="703">
        <v>25</v>
      </c>
      <c r="D43" s="703">
        <v>21.78</v>
      </c>
      <c r="E43" s="598">
        <f t="shared" si="1"/>
        <v>0.87120000000000009</v>
      </c>
    </row>
    <row r="44" spans="1:5" ht="18.75" customHeight="1" x14ac:dyDescent="0.25">
      <c r="A44" s="610" t="s">
        <v>312</v>
      </c>
      <c r="B44" s="705">
        <v>15000</v>
      </c>
      <c r="C44" s="703">
        <v>15000</v>
      </c>
      <c r="D44" s="703">
        <v>290.75</v>
      </c>
      <c r="E44" s="598">
        <f t="shared" si="1"/>
        <v>1.9383333333333332E-2</v>
      </c>
    </row>
    <row r="45" spans="1:5" ht="27.75" customHeight="1" thickBot="1" x14ac:dyDescent="0.3">
      <c r="A45" s="823" t="s">
        <v>429</v>
      </c>
      <c r="B45" s="834">
        <f>SUM(B20:B44)</f>
        <v>103951</v>
      </c>
      <c r="C45" s="834">
        <f>SUM(C20:C44)</f>
        <v>100745.2</v>
      </c>
      <c r="D45" s="834">
        <f>SUM(D20:D44)</f>
        <v>31361.383660000003</v>
      </c>
      <c r="E45" s="825">
        <f>D45/C45</f>
        <v>0.31129407316676133</v>
      </c>
    </row>
    <row r="46" spans="1:5" ht="28.2" customHeight="1" x14ac:dyDescent="0.25">
      <c r="A46" s="1061" t="s">
        <v>293</v>
      </c>
      <c r="B46" s="1062"/>
      <c r="C46" s="1062"/>
      <c r="D46" s="1062"/>
      <c r="E46" s="1063"/>
    </row>
    <row r="47" spans="1:5" ht="18.75" customHeight="1" x14ac:dyDescent="0.25">
      <c r="A47" s="613" t="s">
        <v>172</v>
      </c>
      <c r="B47" s="705">
        <v>880</v>
      </c>
      <c r="C47" s="612">
        <v>880</v>
      </c>
      <c r="D47" s="28">
        <v>21.49</v>
      </c>
      <c r="E47" s="704">
        <f>D47/C47</f>
        <v>2.4420454545454544E-2</v>
      </c>
    </row>
    <row r="48" spans="1:5" ht="18.75" customHeight="1" x14ac:dyDescent="0.25">
      <c r="A48" s="613" t="s">
        <v>430</v>
      </c>
      <c r="B48" s="705">
        <v>500</v>
      </c>
      <c r="C48" s="42">
        <v>100</v>
      </c>
      <c r="D48" s="705">
        <v>0</v>
      </c>
      <c r="E48" s="598">
        <f>D48/C48</f>
        <v>0</v>
      </c>
    </row>
    <row r="49" spans="1:5" ht="18.75" customHeight="1" x14ac:dyDescent="0.25">
      <c r="A49" s="613" t="s">
        <v>431</v>
      </c>
      <c r="B49" s="705">
        <v>750</v>
      </c>
      <c r="C49" s="705">
        <v>750</v>
      </c>
      <c r="D49" s="706">
        <v>20</v>
      </c>
      <c r="E49" s="704">
        <f>D49/C49</f>
        <v>2.6666666666666668E-2</v>
      </c>
    </row>
    <row r="50" spans="1:5" ht="27.75" customHeight="1" thickBot="1" x14ac:dyDescent="0.3">
      <c r="A50" s="823" t="s">
        <v>432</v>
      </c>
      <c r="B50" s="831">
        <f>SUM(B47:B49)</f>
        <v>2130</v>
      </c>
      <c r="C50" s="831">
        <f>SUM(C47:C49)</f>
        <v>1730</v>
      </c>
      <c r="D50" s="830">
        <f>SUM(D47:D49)</f>
        <v>41.489999999999995</v>
      </c>
      <c r="E50" s="774">
        <f>D50/C50</f>
        <v>2.3982658959537568E-2</v>
      </c>
    </row>
    <row r="51" spans="1:5" ht="39.6" customHeight="1" thickBot="1" x14ac:dyDescent="0.3">
      <c r="A51" s="836" t="s">
        <v>46</v>
      </c>
      <c r="B51" s="837" t="s">
        <v>19</v>
      </c>
      <c r="C51" s="838" t="s">
        <v>407</v>
      </c>
      <c r="D51" s="681" t="s">
        <v>20</v>
      </c>
      <c r="E51" s="839" t="s">
        <v>28</v>
      </c>
    </row>
    <row r="52" spans="1:5" ht="28.2" customHeight="1" x14ac:dyDescent="0.25">
      <c r="A52" s="1061" t="s">
        <v>294</v>
      </c>
      <c r="B52" s="1062"/>
      <c r="C52" s="1062"/>
      <c r="D52" s="1062"/>
      <c r="E52" s="1063"/>
    </row>
    <row r="53" spans="1:5" ht="21" customHeight="1" x14ac:dyDescent="0.25">
      <c r="A53" s="610" t="s">
        <v>433</v>
      </c>
      <c r="B53" s="705">
        <v>7500</v>
      </c>
      <c r="C53" s="42">
        <v>10669.8</v>
      </c>
      <c r="D53" s="705">
        <v>10624.34865</v>
      </c>
      <c r="E53" s="598">
        <f t="shared" ref="E53:E104" si="2">D53/C53</f>
        <v>0.99574018725749314</v>
      </c>
    </row>
    <row r="54" spans="1:5" ht="18.600000000000001" customHeight="1" x14ac:dyDescent="0.25">
      <c r="A54" s="610" t="s">
        <v>623</v>
      </c>
      <c r="B54" s="705">
        <v>0</v>
      </c>
      <c r="C54" s="42">
        <v>457.2</v>
      </c>
      <c r="D54" s="705">
        <v>0</v>
      </c>
      <c r="E54" s="598">
        <f t="shared" si="2"/>
        <v>0</v>
      </c>
    </row>
    <row r="55" spans="1:5" ht="18.600000000000001" customHeight="1" x14ac:dyDescent="0.25">
      <c r="A55" s="610" t="s">
        <v>671</v>
      </c>
      <c r="B55" s="705">
        <v>0</v>
      </c>
      <c r="C55" s="42">
        <v>19269.900000000001</v>
      </c>
      <c r="D55" s="705">
        <v>235.95</v>
      </c>
      <c r="E55" s="598">
        <f t="shared" si="2"/>
        <v>1.2244484922080549E-2</v>
      </c>
    </row>
    <row r="56" spans="1:5" ht="18.600000000000001" customHeight="1" x14ac:dyDescent="0.25">
      <c r="A56" s="610" t="s">
        <v>624</v>
      </c>
      <c r="B56" s="705">
        <v>2700</v>
      </c>
      <c r="C56" s="42">
        <v>3573.9</v>
      </c>
      <c r="D56" s="705">
        <v>3334.5941499999999</v>
      </c>
      <c r="E56" s="598">
        <f t="shared" si="2"/>
        <v>0.93304069783709664</v>
      </c>
    </row>
    <row r="57" spans="1:5" ht="18.600000000000001" customHeight="1" x14ac:dyDescent="0.25">
      <c r="A57" s="610" t="s">
        <v>434</v>
      </c>
      <c r="B57" s="705">
        <v>33000</v>
      </c>
      <c r="C57" s="42">
        <v>45000</v>
      </c>
      <c r="D57" s="705">
        <v>34135.737220000003</v>
      </c>
      <c r="E57" s="598">
        <f t="shared" si="2"/>
        <v>0.75857193822222224</v>
      </c>
    </row>
    <row r="58" spans="1:5" ht="18.600000000000001" customHeight="1" x14ac:dyDescent="0.25">
      <c r="A58" s="610" t="s">
        <v>435</v>
      </c>
      <c r="B58" s="705">
        <v>300</v>
      </c>
      <c r="C58" s="42">
        <v>300</v>
      </c>
      <c r="D58" s="705">
        <v>45.98</v>
      </c>
      <c r="E58" s="598">
        <f t="shared" si="2"/>
        <v>0.15326666666666666</v>
      </c>
    </row>
    <row r="59" spans="1:5" ht="18.600000000000001" customHeight="1" x14ac:dyDescent="0.25">
      <c r="A59" s="610" t="s">
        <v>436</v>
      </c>
      <c r="B59" s="705">
        <v>20</v>
      </c>
      <c r="C59" s="42">
        <v>9.6999999999999993</v>
      </c>
      <c r="D59" s="705">
        <v>9.68</v>
      </c>
      <c r="E59" s="598">
        <f t="shared" si="2"/>
        <v>0.99793814432989691</v>
      </c>
    </row>
    <row r="60" spans="1:5" ht="18.600000000000001" customHeight="1" x14ac:dyDescent="0.25">
      <c r="A60" s="610" t="s">
        <v>625</v>
      </c>
      <c r="B60" s="705">
        <v>35000</v>
      </c>
      <c r="C60" s="42">
        <v>34880.6</v>
      </c>
      <c r="D60" s="705">
        <v>12992.12716</v>
      </c>
      <c r="E60" s="598">
        <f t="shared" si="2"/>
        <v>0.37247430262094117</v>
      </c>
    </row>
    <row r="61" spans="1:5" ht="18.600000000000001" customHeight="1" x14ac:dyDescent="0.25">
      <c r="A61" s="610" t="s">
        <v>626</v>
      </c>
      <c r="B61" s="705">
        <v>954</v>
      </c>
      <c r="C61" s="42">
        <v>674</v>
      </c>
      <c r="D61" s="705">
        <v>672.45749999999998</v>
      </c>
      <c r="E61" s="598">
        <f t="shared" si="2"/>
        <v>0.99771142433234417</v>
      </c>
    </row>
    <row r="62" spans="1:5" ht="18.600000000000001" customHeight="1" x14ac:dyDescent="0.25">
      <c r="A62" s="610" t="s">
        <v>627</v>
      </c>
      <c r="B62" s="705">
        <v>1000</v>
      </c>
      <c r="C62" s="42">
        <v>59.9</v>
      </c>
      <c r="D62" s="705">
        <v>59.895000000000003</v>
      </c>
      <c r="E62" s="598">
        <f t="shared" si="2"/>
        <v>0.99991652754590987</v>
      </c>
    </row>
    <row r="63" spans="1:5" ht="18.600000000000001" customHeight="1" x14ac:dyDescent="0.25">
      <c r="A63" s="610" t="s">
        <v>437</v>
      </c>
      <c r="B63" s="705">
        <v>9000</v>
      </c>
      <c r="C63" s="42">
        <v>7000</v>
      </c>
      <c r="D63" s="705">
        <v>6030.4038399999999</v>
      </c>
      <c r="E63" s="598">
        <f t="shared" si="2"/>
        <v>0.8614862628571428</v>
      </c>
    </row>
    <row r="64" spans="1:5" ht="28.5" customHeight="1" x14ac:dyDescent="0.25">
      <c r="A64" s="610" t="s">
        <v>438</v>
      </c>
      <c r="B64" s="705">
        <v>15000</v>
      </c>
      <c r="C64" s="42">
        <v>490</v>
      </c>
      <c r="D64" s="705">
        <v>489.13040000000001</v>
      </c>
      <c r="E64" s="598">
        <f t="shared" si="2"/>
        <v>0.99822530612244897</v>
      </c>
    </row>
    <row r="65" spans="1:5" ht="18.600000000000001" customHeight="1" x14ac:dyDescent="0.25">
      <c r="A65" s="610" t="s">
        <v>439</v>
      </c>
      <c r="B65" s="705">
        <v>400</v>
      </c>
      <c r="C65" s="42">
        <v>854.7</v>
      </c>
      <c r="D65" s="705">
        <v>239.67679999999999</v>
      </c>
      <c r="E65" s="598">
        <f t="shared" si="2"/>
        <v>0.28042213642213637</v>
      </c>
    </row>
    <row r="66" spans="1:5" ht="18.600000000000001" customHeight="1" x14ac:dyDescent="0.25">
      <c r="A66" s="610" t="s">
        <v>440</v>
      </c>
      <c r="B66" s="705">
        <v>15000</v>
      </c>
      <c r="C66" s="42">
        <v>0</v>
      </c>
      <c r="D66" s="705">
        <v>0</v>
      </c>
      <c r="E66" s="598">
        <v>0</v>
      </c>
    </row>
    <row r="67" spans="1:5" ht="18.600000000000001" customHeight="1" x14ac:dyDescent="0.25">
      <c r="A67" s="610" t="s">
        <v>441</v>
      </c>
      <c r="B67" s="705">
        <v>2000</v>
      </c>
      <c r="C67" s="42">
        <v>1850</v>
      </c>
      <c r="D67" s="705">
        <v>1712.8777</v>
      </c>
      <c r="E67" s="598">
        <f t="shared" si="2"/>
        <v>0.92587983783783789</v>
      </c>
    </row>
    <row r="68" spans="1:5" ht="18.600000000000001" customHeight="1" x14ac:dyDescent="0.25">
      <c r="A68" s="610" t="s">
        <v>442</v>
      </c>
      <c r="B68" s="705">
        <v>3000</v>
      </c>
      <c r="C68" s="42">
        <v>6114</v>
      </c>
      <c r="D68" s="705">
        <v>5906.43642</v>
      </c>
      <c r="E68" s="598">
        <f t="shared" si="2"/>
        <v>0.96605109911678111</v>
      </c>
    </row>
    <row r="69" spans="1:5" ht="18.600000000000001" customHeight="1" x14ac:dyDescent="0.25">
      <c r="A69" s="610" t="s">
        <v>443</v>
      </c>
      <c r="B69" s="705">
        <v>4000</v>
      </c>
      <c r="C69" s="42">
        <v>754.1</v>
      </c>
      <c r="D69" s="706">
        <v>0</v>
      </c>
      <c r="E69" s="704">
        <f t="shared" si="2"/>
        <v>0</v>
      </c>
    </row>
    <row r="70" spans="1:5" ht="18.600000000000001" customHeight="1" x14ac:dyDescent="0.25">
      <c r="A70" s="610" t="s">
        <v>628</v>
      </c>
      <c r="B70" s="705">
        <v>500</v>
      </c>
      <c r="C70" s="42">
        <v>150</v>
      </c>
      <c r="D70" s="706">
        <v>139.15</v>
      </c>
      <c r="E70" s="713">
        <f t="shared" si="2"/>
        <v>0.92766666666666675</v>
      </c>
    </row>
    <row r="71" spans="1:5" ht="18.600000000000001" customHeight="1" x14ac:dyDescent="0.25">
      <c r="A71" s="610" t="s">
        <v>629</v>
      </c>
      <c r="B71" s="705">
        <v>2000</v>
      </c>
      <c r="C71" s="42">
        <v>70</v>
      </c>
      <c r="D71" s="705">
        <v>59.29</v>
      </c>
      <c r="E71" s="598">
        <f t="shared" si="2"/>
        <v>0.84699999999999998</v>
      </c>
    </row>
    <row r="72" spans="1:5" ht="18.600000000000001" customHeight="1" x14ac:dyDescent="0.25">
      <c r="A72" s="610" t="s">
        <v>444</v>
      </c>
      <c r="B72" s="705">
        <v>0</v>
      </c>
      <c r="C72" s="42">
        <v>1332</v>
      </c>
      <c r="D72" s="705">
        <v>1330.25404</v>
      </c>
      <c r="E72" s="598">
        <f>D72/C72</f>
        <v>0.99868921921921927</v>
      </c>
    </row>
    <row r="73" spans="1:5" ht="18.600000000000001" customHeight="1" x14ac:dyDescent="0.25">
      <c r="A73" s="610" t="s">
        <v>445</v>
      </c>
      <c r="B73" s="705">
        <v>1000</v>
      </c>
      <c r="C73" s="42">
        <v>155.4</v>
      </c>
      <c r="D73" s="705">
        <v>38.72</v>
      </c>
      <c r="E73" s="598">
        <f t="shared" si="2"/>
        <v>0.24916344916344915</v>
      </c>
    </row>
    <row r="74" spans="1:5" ht="18.600000000000001" customHeight="1" x14ac:dyDescent="0.25">
      <c r="A74" s="610" t="s">
        <v>446</v>
      </c>
      <c r="B74" s="705">
        <v>2000</v>
      </c>
      <c r="C74" s="42">
        <v>309</v>
      </c>
      <c r="D74" s="705">
        <v>95</v>
      </c>
      <c r="E74" s="598">
        <f t="shared" si="2"/>
        <v>0.30744336569579289</v>
      </c>
    </row>
    <row r="75" spans="1:5" ht="18.600000000000001" customHeight="1" x14ac:dyDescent="0.25">
      <c r="A75" s="610" t="s">
        <v>447</v>
      </c>
      <c r="B75" s="705">
        <v>500</v>
      </c>
      <c r="C75" s="42">
        <v>0</v>
      </c>
      <c r="D75" s="705">
        <v>0</v>
      </c>
      <c r="E75" s="598">
        <v>0</v>
      </c>
    </row>
    <row r="76" spans="1:5" ht="18.600000000000001" customHeight="1" x14ac:dyDescent="0.25">
      <c r="A76" s="610" t="s">
        <v>448</v>
      </c>
      <c r="B76" s="705">
        <v>600</v>
      </c>
      <c r="C76" s="42">
        <v>2500</v>
      </c>
      <c r="D76" s="705">
        <v>0</v>
      </c>
      <c r="E76" s="598">
        <f t="shared" si="2"/>
        <v>0</v>
      </c>
    </row>
    <row r="77" spans="1:5" ht="27.75" customHeight="1" x14ac:dyDescent="0.25">
      <c r="A77" s="610" t="s">
        <v>672</v>
      </c>
      <c r="B77" s="705">
        <v>0</v>
      </c>
      <c r="C77" s="42">
        <v>5500</v>
      </c>
      <c r="D77" s="705">
        <v>5330.06</v>
      </c>
      <c r="E77" s="598">
        <f t="shared" si="2"/>
        <v>0.96910181818181829</v>
      </c>
    </row>
    <row r="78" spans="1:5" ht="18.600000000000001" customHeight="1" x14ac:dyDescent="0.25">
      <c r="A78" s="610" t="s">
        <v>449</v>
      </c>
      <c r="B78" s="705">
        <v>150</v>
      </c>
      <c r="C78" s="42">
        <v>150</v>
      </c>
      <c r="D78" s="705">
        <v>0</v>
      </c>
      <c r="E78" s="598">
        <f t="shared" si="2"/>
        <v>0</v>
      </c>
    </row>
    <row r="79" spans="1:5" ht="18.600000000000001" customHeight="1" x14ac:dyDescent="0.25">
      <c r="A79" s="610" t="s">
        <v>450</v>
      </c>
      <c r="B79" s="705">
        <v>2093</v>
      </c>
      <c r="C79" s="42">
        <v>2093</v>
      </c>
      <c r="D79" s="705">
        <v>99.885499999999993</v>
      </c>
      <c r="E79" s="598">
        <f t="shared" si="2"/>
        <v>4.772360248447205E-2</v>
      </c>
    </row>
    <row r="80" spans="1:5" ht="18.600000000000001" customHeight="1" x14ac:dyDescent="0.25">
      <c r="A80" s="610" t="s">
        <v>451</v>
      </c>
      <c r="B80" s="706">
        <v>0</v>
      </c>
      <c r="C80" s="705">
        <v>1000</v>
      </c>
      <c r="D80" s="705">
        <v>0</v>
      </c>
      <c r="E80" s="598">
        <f t="shared" si="2"/>
        <v>0</v>
      </c>
    </row>
    <row r="81" spans="1:5" ht="18.600000000000001" customHeight="1" x14ac:dyDescent="0.25">
      <c r="A81" s="610" t="s">
        <v>673</v>
      </c>
      <c r="B81" s="706">
        <v>2500</v>
      </c>
      <c r="C81" s="705">
        <v>0</v>
      </c>
      <c r="D81" s="705">
        <v>0</v>
      </c>
      <c r="E81" s="598">
        <v>0</v>
      </c>
    </row>
    <row r="82" spans="1:5" ht="18.600000000000001" customHeight="1" x14ac:dyDescent="0.25">
      <c r="A82" s="610" t="s">
        <v>630</v>
      </c>
      <c r="B82" s="706">
        <v>700</v>
      </c>
      <c r="C82" s="705">
        <v>700</v>
      </c>
      <c r="D82" s="705">
        <v>700</v>
      </c>
      <c r="E82" s="598">
        <f t="shared" si="2"/>
        <v>1</v>
      </c>
    </row>
    <row r="83" spans="1:5" ht="18.600000000000001" customHeight="1" x14ac:dyDescent="0.25">
      <c r="A83" s="610" t="s">
        <v>631</v>
      </c>
      <c r="B83" s="706">
        <v>700</v>
      </c>
      <c r="C83" s="705">
        <v>700</v>
      </c>
      <c r="D83" s="705">
        <v>700</v>
      </c>
      <c r="E83" s="598">
        <f t="shared" si="2"/>
        <v>1</v>
      </c>
    </row>
    <row r="84" spans="1:5" ht="18.600000000000001" customHeight="1" x14ac:dyDescent="0.25">
      <c r="A84" s="610" t="s">
        <v>632</v>
      </c>
      <c r="B84" s="706">
        <v>700</v>
      </c>
      <c r="C84" s="705">
        <v>700</v>
      </c>
      <c r="D84" s="705">
        <v>700</v>
      </c>
      <c r="E84" s="598">
        <f t="shared" si="2"/>
        <v>1</v>
      </c>
    </row>
    <row r="85" spans="1:5" ht="18.600000000000001" customHeight="1" x14ac:dyDescent="0.25">
      <c r="A85" s="610" t="s">
        <v>633</v>
      </c>
      <c r="B85" s="706">
        <v>0</v>
      </c>
      <c r="C85" s="705">
        <v>99</v>
      </c>
      <c r="D85" s="705">
        <v>99</v>
      </c>
      <c r="E85" s="598">
        <f t="shared" si="2"/>
        <v>1</v>
      </c>
    </row>
    <row r="86" spans="1:5" ht="18.600000000000001" customHeight="1" x14ac:dyDescent="0.25">
      <c r="A86" s="610" t="s">
        <v>634</v>
      </c>
      <c r="B86" s="706">
        <v>0</v>
      </c>
      <c r="C86" s="705">
        <v>907.5</v>
      </c>
      <c r="D86" s="705">
        <v>793.76</v>
      </c>
      <c r="E86" s="598">
        <f>D86/C86</f>
        <v>0.8746666666666667</v>
      </c>
    </row>
    <row r="87" spans="1:5" ht="18.600000000000001" customHeight="1" x14ac:dyDescent="0.25">
      <c r="A87" s="610" t="s">
        <v>635</v>
      </c>
      <c r="B87" s="706">
        <v>0</v>
      </c>
      <c r="C87" s="705">
        <v>1134</v>
      </c>
      <c r="D87" s="705">
        <v>0</v>
      </c>
      <c r="E87" s="598">
        <f t="shared" si="2"/>
        <v>0</v>
      </c>
    </row>
    <row r="88" spans="1:5" ht="18.600000000000001" customHeight="1" x14ac:dyDescent="0.25">
      <c r="A88" s="610" t="s">
        <v>636</v>
      </c>
      <c r="B88" s="706">
        <v>0</v>
      </c>
      <c r="C88" s="705">
        <v>1353.1</v>
      </c>
      <c r="D88" s="705">
        <v>0</v>
      </c>
      <c r="E88" s="598">
        <f>D88/C88</f>
        <v>0</v>
      </c>
    </row>
    <row r="89" spans="1:5" ht="18.600000000000001" customHeight="1" x14ac:dyDescent="0.25">
      <c r="A89" s="610" t="s">
        <v>637</v>
      </c>
      <c r="B89" s="706">
        <v>0</v>
      </c>
      <c r="C89" s="705">
        <v>278.3</v>
      </c>
      <c r="D89" s="705">
        <v>0</v>
      </c>
      <c r="E89" s="598">
        <f t="shared" si="2"/>
        <v>0</v>
      </c>
    </row>
    <row r="90" spans="1:5" ht="18.600000000000001" customHeight="1" x14ac:dyDescent="0.25">
      <c r="A90" s="610" t="s">
        <v>452</v>
      </c>
      <c r="B90" s="706">
        <v>0</v>
      </c>
      <c r="C90" s="705">
        <v>464.1</v>
      </c>
      <c r="D90" s="705">
        <v>0</v>
      </c>
      <c r="E90" s="598">
        <f t="shared" si="2"/>
        <v>0</v>
      </c>
    </row>
    <row r="91" spans="1:5" ht="33" customHeight="1" x14ac:dyDescent="0.25">
      <c r="A91" s="610" t="s">
        <v>638</v>
      </c>
      <c r="B91" s="706">
        <v>0</v>
      </c>
      <c r="C91" s="705">
        <v>710</v>
      </c>
      <c r="D91" s="705">
        <v>710</v>
      </c>
      <c r="E91" s="598">
        <f>D91/C91</f>
        <v>1</v>
      </c>
    </row>
    <row r="92" spans="1:5" ht="19.2" customHeight="1" x14ac:dyDescent="0.25">
      <c r="A92" s="610" t="s">
        <v>685</v>
      </c>
      <c r="B92" s="706">
        <v>0</v>
      </c>
      <c r="C92" s="705">
        <v>259.89999999999998</v>
      </c>
      <c r="D92" s="705">
        <v>259.89999999999998</v>
      </c>
      <c r="E92" s="598">
        <f>D92/C92</f>
        <v>1</v>
      </c>
    </row>
    <row r="93" spans="1:5" ht="42.6" customHeight="1" x14ac:dyDescent="0.25">
      <c r="A93" s="610" t="s">
        <v>639</v>
      </c>
      <c r="B93" s="706">
        <v>0</v>
      </c>
      <c r="C93" s="705">
        <v>993.3</v>
      </c>
      <c r="D93" s="705">
        <v>993.3</v>
      </c>
      <c r="E93" s="598">
        <f t="shared" si="2"/>
        <v>1</v>
      </c>
    </row>
    <row r="94" spans="1:5" ht="31.2" customHeight="1" x14ac:dyDescent="0.25">
      <c r="A94" s="610" t="s">
        <v>640</v>
      </c>
      <c r="B94" s="706">
        <v>0</v>
      </c>
      <c r="C94" s="705">
        <v>401.1</v>
      </c>
      <c r="D94" s="705">
        <v>401.1</v>
      </c>
      <c r="E94" s="598">
        <f t="shared" si="2"/>
        <v>1</v>
      </c>
    </row>
    <row r="95" spans="1:5" ht="19.95" customHeight="1" x14ac:dyDescent="0.25">
      <c r="A95" s="610" t="s">
        <v>641</v>
      </c>
      <c r="B95" s="706">
        <v>0</v>
      </c>
      <c r="C95" s="705">
        <v>641</v>
      </c>
      <c r="D95" s="705">
        <v>641</v>
      </c>
      <c r="E95" s="598">
        <f t="shared" si="2"/>
        <v>1</v>
      </c>
    </row>
    <row r="96" spans="1:5" ht="19.95" customHeight="1" x14ac:dyDescent="0.25">
      <c r="A96" s="610" t="s">
        <v>684</v>
      </c>
      <c r="B96" s="706">
        <v>0</v>
      </c>
      <c r="C96" s="705">
        <v>600</v>
      </c>
      <c r="D96" s="705">
        <v>600</v>
      </c>
      <c r="E96" s="598">
        <f t="shared" si="2"/>
        <v>1</v>
      </c>
    </row>
    <row r="97" spans="1:7" ht="19.95" customHeight="1" x14ac:dyDescent="0.25">
      <c r="A97" s="610" t="s">
        <v>642</v>
      </c>
      <c r="B97" s="706">
        <v>0</v>
      </c>
      <c r="C97" s="705">
        <v>105</v>
      </c>
      <c r="D97" s="705">
        <v>105</v>
      </c>
      <c r="E97" s="598">
        <f>D97/C97</f>
        <v>1</v>
      </c>
    </row>
    <row r="98" spans="1:7" ht="19.95" customHeight="1" x14ac:dyDescent="0.25">
      <c r="A98" s="610" t="s">
        <v>643</v>
      </c>
      <c r="B98" s="706">
        <v>0</v>
      </c>
      <c r="C98" s="705">
        <v>519.29999999999995</v>
      </c>
      <c r="D98" s="705">
        <v>518.2038</v>
      </c>
      <c r="E98" s="598">
        <f t="shared" si="2"/>
        <v>0.99788908145580602</v>
      </c>
    </row>
    <row r="99" spans="1:7" ht="19.95" customHeight="1" x14ac:dyDescent="0.25">
      <c r="A99" s="610" t="s">
        <v>644</v>
      </c>
      <c r="B99" s="706">
        <v>0</v>
      </c>
      <c r="C99" s="705">
        <v>198.5</v>
      </c>
      <c r="D99" s="705">
        <v>0</v>
      </c>
      <c r="E99" s="598">
        <f t="shared" si="2"/>
        <v>0</v>
      </c>
    </row>
    <row r="100" spans="1:7" ht="19.95" customHeight="1" x14ac:dyDescent="0.25">
      <c r="A100" s="610" t="s">
        <v>645</v>
      </c>
      <c r="B100" s="706">
        <v>700</v>
      </c>
      <c r="C100" s="705">
        <v>700</v>
      </c>
      <c r="D100" s="705">
        <v>700</v>
      </c>
      <c r="E100" s="598">
        <f t="shared" si="2"/>
        <v>1</v>
      </c>
    </row>
    <row r="101" spans="1:7" ht="19.95" customHeight="1" x14ac:dyDescent="0.25">
      <c r="A101" s="610" t="s">
        <v>453</v>
      </c>
      <c r="B101" s="706">
        <v>0</v>
      </c>
      <c r="C101" s="705">
        <v>2550</v>
      </c>
      <c r="D101" s="705">
        <v>2550</v>
      </c>
      <c r="E101" s="598">
        <f t="shared" si="2"/>
        <v>1</v>
      </c>
    </row>
    <row r="102" spans="1:7" ht="19.95" customHeight="1" x14ac:dyDescent="0.25">
      <c r="A102" s="610" t="s">
        <v>646</v>
      </c>
      <c r="B102" s="706">
        <v>690.1</v>
      </c>
      <c r="C102" s="705">
        <v>684.9</v>
      </c>
      <c r="D102" s="705">
        <v>554.45226000000002</v>
      </c>
      <c r="E102" s="598">
        <f t="shared" si="2"/>
        <v>0.80953753832676312</v>
      </c>
    </row>
    <row r="103" spans="1:7" ht="19.95" customHeight="1" x14ac:dyDescent="0.25">
      <c r="A103" s="610" t="s">
        <v>647</v>
      </c>
      <c r="B103" s="706">
        <v>0</v>
      </c>
      <c r="C103" s="705">
        <v>47.2</v>
      </c>
      <c r="D103" s="705">
        <v>26.155629999999999</v>
      </c>
      <c r="E103" s="598">
        <f t="shared" si="2"/>
        <v>0.55414470338983046</v>
      </c>
    </row>
    <row r="104" spans="1:7" ht="26.25" customHeight="1" thickBot="1" x14ac:dyDescent="0.3">
      <c r="A104" s="833" t="s">
        <v>454</v>
      </c>
      <c r="B104" s="834">
        <f>SUM(B53:B103)</f>
        <v>143707.1</v>
      </c>
      <c r="C104" s="834">
        <f>SUM(C53:C103)</f>
        <v>159963.4</v>
      </c>
      <c r="D104" s="834">
        <f>SUM(D53:D103)</f>
        <v>94633.526069999978</v>
      </c>
      <c r="E104" s="825">
        <f t="shared" si="2"/>
        <v>0.59159486526292882</v>
      </c>
    </row>
    <row r="105" spans="1:7" ht="39.6" customHeight="1" thickBot="1" x14ac:dyDescent="0.3">
      <c r="A105" s="836" t="s">
        <v>46</v>
      </c>
      <c r="B105" s="837" t="s">
        <v>19</v>
      </c>
      <c r="C105" s="838" t="s">
        <v>407</v>
      </c>
      <c r="D105" s="681" t="s">
        <v>20</v>
      </c>
      <c r="E105" s="839" t="s">
        <v>28</v>
      </c>
    </row>
    <row r="106" spans="1:7" ht="18.75" customHeight="1" x14ac:dyDescent="0.25">
      <c r="A106" s="1068" t="s">
        <v>295</v>
      </c>
      <c r="B106" s="1069"/>
      <c r="C106" s="1069"/>
      <c r="D106" s="1069"/>
      <c r="E106" s="1070"/>
    </row>
    <row r="107" spans="1:7" ht="18.75" customHeight="1" x14ac:dyDescent="0.25">
      <c r="A107" s="610" t="s">
        <v>455</v>
      </c>
      <c r="B107" s="705">
        <v>6000</v>
      </c>
      <c r="C107" s="42">
        <v>4639.8999999999996</v>
      </c>
      <c r="D107" s="705">
        <v>4485.1541900000002</v>
      </c>
      <c r="E107" s="598">
        <f t="shared" ref="E107:E166" si="3">D107/C107</f>
        <v>0.96664889113989538</v>
      </c>
    </row>
    <row r="108" spans="1:7" ht="18.75" customHeight="1" x14ac:dyDescent="0.25">
      <c r="A108" s="610" t="s">
        <v>456</v>
      </c>
      <c r="B108" s="705">
        <v>500</v>
      </c>
      <c r="C108" s="612">
        <v>514.29999999999995</v>
      </c>
      <c r="D108" s="28">
        <v>440.44</v>
      </c>
      <c r="E108" s="598">
        <f t="shared" si="3"/>
        <v>0.856387322574373</v>
      </c>
    </row>
    <row r="109" spans="1:7" ht="18.75" customHeight="1" x14ac:dyDescent="0.25">
      <c r="A109" s="610" t="s">
        <v>457</v>
      </c>
      <c r="B109" s="705">
        <v>6000</v>
      </c>
      <c r="C109" s="612">
        <v>205.7</v>
      </c>
      <c r="D109" s="28">
        <v>205.7</v>
      </c>
      <c r="E109" s="598">
        <f t="shared" si="3"/>
        <v>1</v>
      </c>
    </row>
    <row r="110" spans="1:7" ht="18.75" customHeight="1" x14ac:dyDescent="0.25">
      <c r="A110" s="610" t="s">
        <v>458</v>
      </c>
      <c r="B110" s="705">
        <v>0</v>
      </c>
      <c r="C110" s="612">
        <v>160.1</v>
      </c>
      <c r="D110" s="28">
        <v>160.09610000000001</v>
      </c>
      <c r="E110" s="598">
        <f t="shared" si="3"/>
        <v>0.99997564022485952</v>
      </c>
    </row>
    <row r="111" spans="1:7" ht="21" customHeight="1" x14ac:dyDescent="0.25">
      <c r="A111" s="610" t="s">
        <v>459</v>
      </c>
      <c r="B111" s="705">
        <v>50</v>
      </c>
      <c r="C111" s="612">
        <v>50</v>
      </c>
      <c r="D111" s="28">
        <v>39.325000000000003</v>
      </c>
      <c r="E111" s="598">
        <f t="shared" si="3"/>
        <v>0.78650000000000009</v>
      </c>
    </row>
    <row r="112" spans="1:7" ht="21.75" customHeight="1" x14ac:dyDescent="0.25">
      <c r="A112" s="610" t="s">
        <v>460</v>
      </c>
      <c r="B112" s="705">
        <v>0</v>
      </c>
      <c r="C112" s="612">
        <v>380</v>
      </c>
      <c r="D112" s="28">
        <v>353.28949999999998</v>
      </c>
      <c r="E112" s="598">
        <f t="shared" si="3"/>
        <v>0.92970921052631572</v>
      </c>
      <c r="G112" s="33"/>
    </row>
    <row r="113" spans="1:5" ht="27.75" customHeight="1" thickBot="1" x14ac:dyDescent="0.3">
      <c r="A113" s="832" t="s">
        <v>461</v>
      </c>
      <c r="B113" s="824">
        <f>SUM(B107:B112)</f>
        <v>12550</v>
      </c>
      <c r="C113" s="824">
        <f>SUM(C107:C112)</f>
        <v>5950</v>
      </c>
      <c r="D113" s="824">
        <f>SUM(D107:D112)</f>
        <v>5684.004789999999</v>
      </c>
      <c r="E113" s="825">
        <f t="shared" si="3"/>
        <v>0.95529492268907545</v>
      </c>
    </row>
    <row r="114" spans="1:5" ht="21" customHeight="1" x14ac:dyDescent="0.25">
      <c r="A114" s="1061" t="s">
        <v>296</v>
      </c>
      <c r="B114" s="1062"/>
      <c r="C114" s="1062"/>
      <c r="D114" s="1062"/>
      <c r="E114" s="1063"/>
    </row>
    <row r="115" spans="1:5" ht="18.75" customHeight="1" x14ac:dyDescent="0.25">
      <c r="A115" s="614" t="s">
        <v>462</v>
      </c>
      <c r="B115" s="835">
        <v>554</v>
      </c>
      <c r="C115" s="42">
        <v>154</v>
      </c>
      <c r="D115" s="705">
        <v>0</v>
      </c>
      <c r="E115" s="598">
        <f t="shared" si="3"/>
        <v>0</v>
      </c>
    </row>
    <row r="116" spans="1:5" ht="18" customHeight="1" x14ac:dyDescent="0.25">
      <c r="A116" s="615" t="s">
        <v>463</v>
      </c>
      <c r="B116" s="835">
        <v>150</v>
      </c>
      <c r="C116" s="707">
        <v>150</v>
      </c>
      <c r="D116" s="707">
        <v>112</v>
      </c>
      <c r="E116" s="598">
        <f t="shared" si="3"/>
        <v>0.7466666666666667</v>
      </c>
    </row>
    <row r="117" spans="1:5" ht="27.75" customHeight="1" thickBot="1" x14ac:dyDescent="0.3">
      <c r="A117" s="823" t="s">
        <v>464</v>
      </c>
      <c r="B117" s="824">
        <f>SUM(B115:B116)</f>
        <v>704</v>
      </c>
      <c r="C117" s="824">
        <f>SUM(C115:C116)</f>
        <v>304</v>
      </c>
      <c r="D117" s="824">
        <f>SUM(D115:D116)</f>
        <v>112</v>
      </c>
      <c r="E117" s="825">
        <f t="shared" si="3"/>
        <v>0.36842105263157893</v>
      </c>
    </row>
    <row r="118" spans="1:5" ht="22.2" customHeight="1" x14ac:dyDescent="0.25">
      <c r="A118" s="1061" t="s">
        <v>297</v>
      </c>
      <c r="B118" s="1062"/>
      <c r="C118" s="1062"/>
      <c r="D118" s="1062"/>
      <c r="E118" s="1063"/>
    </row>
    <row r="119" spans="1:5" ht="18" customHeight="1" x14ac:dyDescent="0.25">
      <c r="A119" s="614" t="s">
        <v>615</v>
      </c>
      <c r="B119" s="835">
        <v>0</v>
      </c>
      <c r="C119" s="42">
        <v>765</v>
      </c>
      <c r="D119" s="705">
        <v>724.77700000000004</v>
      </c>
      <c r="E119" s="598">
        <f>D119/C119</f>
        <v>0.94742091503267978</v>
      </c>
    </row>
    <row r="120" spans="1:5" ht="18" customHeight="1" x14ac:dyDescent="0.25">
      <c r="A120" s="615" t="s">
        <v>465</v>
      </c>
      <c r="B120" s="835">
        <v>0</v>
      </c>
      <c r="C120" s="707">
        <v>403.1</v>
      </c>
      <c r="D120" s="707">
        <v>403.09226999999998</v>
      </c>
      <c r="E120" s="598">
        <f>D120/C120</f>
        <v>0.99998082361696838</v>
      </c>
    </row>
    <row r="121" spans="1:5" ht="28.5" customHeight="1" thickBot="1" x14ac:dyDescent="0.3">
      <c r="A121" s="823" t="s">
        <v>466</v>
      </c>
      <c r="B121" s="824">
        <f>SUM(B119:B120)</f>
        <v>0</v>
      </c>
      <c r="C121" s="824">
        <f>SUM(C119:C120)</f>
        <v>1168.0999999999999</v>
      </c>
      <c r="D121" s="824">
        <f>SUM(D119:D120)</f>
        <v>1127.8692700000001</v>
      </c>
      <c r="E121" s="825">
        <f>D121/C121</f>
        <v>0.96555883057957381</v>
      </c>
    </row>
    <row r="122" spans="1:5" ht="18.75" customHeight="1" x14ac:dyDescent="0.25">
      <c r="A122" s="1061" t="s">
        <v>467</v>
      </c>
      <c r="B122" s="1062"/>
      <c r="C122" s="1062"/>
      <c r="D122" s="1062"/>
      <c r="E122" s="1063"/>
    </row>
    <row r="123" spans="1:5" ht="18.75" customHeight="1" x14ac:dyDescent="0.25">
      <c r="A123" s="616" t="s">
        <v>468</v>
      </c>
      <c r="B123" s="28">
        <v>88000</v>
      </c>
      <c r="C123" s="712">
        <v>88000</v>
      </c>
      <c r="D123" s="705">
        <v>67572.245139999999</v>
      </c>
      <c r="E123" s="597">
        <f t="shared" si="3"/>
        <v>0.76786642204545452</v>
      </c>
    </row>
    <row r="124" spans="1:5" ht="18.75" customHeight="1" x14ac:dyDescent="0.25">
      <c r="A124" s="610" t="s">
        <v>618</v>
      </c>
      <c r="B124" s="705">
        <v>8000</v>
      </c>
      <c r="C124" s="42">
        <v>9323.2000000000007</v>
      </c>
      <c r="D124" s="705">
        <v>8575.3128199999992</v>
      </c>
      <c r="E124" s="598">
        <f t="shared" si="3"/>
        <v>0.91978213703449441</v>
      </c>
    </row>
    <row r="125" spans="1:5" ht="18.75" customHeight="1" x14ac:dyDescent="0.25">
      <c r="A125" s="610" t="s">
        <v>469</v>
      </c>
      <c r="B125" s="705">
        <v>1000</v>
      </c>
      <c r="C125" s="42">
        <v>1293.8</v>
      </c>
      <c r="D125" s="705">
        <v>1209.1237000000001</v>
      </c>
      <c r="E125" s="598">
        <f t="shared" si="3"/>
        <v>0.93455224918843727</v>
      </c>
    </row>
    <row r="126" spans="1:5" ht="18.75" customHeight="1" x14ac:dyDescent="0.25">
      <c r="A126" s="610" t="s">
        <v>619</v>
      </c>
      <c r="B126" s="705">
        <v>1500</v>
      </c>
      <c r="C126" s="42">
        <v>0</v>
      </c>
      <c r="D126" s="705">
        <v>0</v>
      </c>
      <c r="E126" s="598">
        <v>0</v>
      </c>
    </row>
    <row r="127" spans="1:5" ht="18.75" customHeight="1" x14ac:dyDescent="0.25">
      <c r="A127" s="610" t="s">
        <v>470</v>
      </c>
      <c r="B127" s="705">
        <v>4000</v>
      </c>
      <c r="C127" s="42">
        <v>6484.8</v>
      </c>
      <c r="D127" s="705">
        <v>3625.7489099999998</v>
      </c>
      <c r="E127" s="598">
        <f t="shared" si="3"/>
        <v>0.55911499352331606</v>
      </c>
    </row>
    <row r="128" spans="1:5" ht="18.75" customHeight="1" x14ac:dyDescent="0.25">
      <c r="A128" s="610" t="s">
        <v>311</v>
      </c>
      <c r="B128" s="705">
        <v>550</v>
      </c>
      <c r="C128" s="42">
        <v>550</v>
      </c>
      <c r="D128" s="705">
        <v>544.5</v>
      </c>
      <c r="E128" s="598">
        <f t="shared" si="3"/>
        <v>0.99</v>
      </c>
    </row>
    <row r="129" spans="1:5" ht="18.75" customHeight="1" x14ac:dyDescent="0.25">
      <c r="A129" s="610" t="s">
        <v>313</v>
      </c>
      <c r="B129" s="705">
        <v>16000</v>
      </c>
      <c r="C129" s="42">
        <v>15952.8</v>
      </c>
      <c r="D129" s="705">
        <v>13695.58202</v>
      </c>
      <c r="E129" s="598">
        <f t="shared" si="3"/>
        <v>0.85850647033749561</v>
      </c>
    </row>
    <row r="130" spans="1:5" ht="18.75" customHeight="1" x14ac:dyDescent="0.25">
      <c r="A130" s="610" t="s">
        <v>471</v>
      </c>
      <c r="B130" s="705">
        <v>320</v>
      </c>
      <c r="C130" s="42">
        <v>350</v>
      </c>
      <c r="D130" s="705">
        <v>348.48</v>
      </c>
      <c r="E130" s="598">
        <f t="shared" si="3"/>
        <v>0.99565714285714291</v>
      </c>
    </row>
    <row r="131" spans="1:5" ht="18.75" customHeight="1" x14ac:dyDescent="0.25">
      <c r="A131" s="610" t="s">
        <v>472</v>
      </c>
      <c r="B131" s="705">
        <v>1100</v>
      </c>
      <c r="C131" s="42">
        <v>1100</v>
      </c>
      <c r="D131" s="705">
        <v>817.52644999999995</v>
      </c>
      <c r="E131" s="598">
        <f t="shared" si="3"/>
        <v>0.74320586363636354</v>
      </c>
    </row>
    <row r="132" spans="1:5" ht="21.6" customHeight="1" x14ac:dyDescent="0.25">
      <c r="A132" s="610" t="s">
        <v>473</v>
      </c>
      <c r="B132" s="705">
        <v>2000</v>
      </c>
      <c r="C132" s="42">
        <v>2000</v>
      </c>
      <c r="D132" s="705">
        <v>0</v>
      </c>
      <c r="E132" s="598">
        <f t="shared" si="3"/>
        <v>0</v>
      </c>
    </row>
    <row r="133" spans="1:5" ht="18.75" customHeight="1" x14ac:dyDescent="0.25">
      <c r="A133" s="610" t="s">
        <v>474</v>
      </c>
      <c r="B133" s="705">
        <v>1500</v>
      </c>
      <c r="C133" s="42">
        <v>1660</v>
      </c>
      <c r="D133" s="705">
        <v>1401.46</v>
      </c>
      <c r="E133" s="598">
        <f t="shared" si="3"/>
        <v>0.84425301204819281</v>
      </c>
    </row>
    <row r="134" spans="1:5" ht="18.75" customHeight="1" x14ac:dyDescent="0.25">
      <c r="A134" s="610" t="s">
        <v>475</v>
      </c>
      <c r="B134" s="705">
        <v>1700</v>
      </c>
      <c r="C134" s="42"/>
      <c r="D134" s="705">
        <v>0</v>
      </c>
      <c r="E134" s="598">
        <v>0</v>
      </c>
    </row>
    <row r="135" spans="1:5" ht="18.75" customHeight="1" x14ac:dyDescent="0.25">
      <c r="A135" s="610" t="s">
        <v>476</v>
      </c>
      <c r="B135" s="705">
        <v>3000</v>
      </c>
      <c r="C135" s="42">
        <v>600</v>
      </c>
      <c r="D135" s="705">
        <v>0</v>
      </c>
      <c r="E135" s="598">
        <f t="shared" si="3"/>
        <v>0</v>
      </c>
    </row>
    <row r="136" spans="1:5" ht="18.75" customHeight="1" x14ac:dyDescent="0.25">
      <c r="A136" s="610" t="s">
        <v>477</v>
      </c>
      <c r="B136" s="705">
        <v>2500</v>
      </c>
      <c r="C136" s="42">
        <v>2500</v>
      </c>
      <c r="D136" s="705">
        <v>65.944999999999993</v>
      </c>
      <c r="E136" s="598">
        <f t="shared" si="3"/>
        <v>2.6377999999999999E-2</v>
      </c>
    </row>
    <row r="137" spans="1:5" ht="18.75" customHeight="1" x14ac:dyDescent="0.25">
      <c r="A137" s="610" t="s">
        <v>478</v>
      </c>
      <c r="B137" s="705">
        <v>200</v>
      </c>
      <c r="C137" s="42">
        <v>200</v>
      </c>
      <c r="D137" s="705">
        <v>73.204999999999998</v>
      </c>
      <c r="E137" s="598">
        <f t="shared" si="3"/>
        <v>0.36602499999999999</v>
      </c>
    </row>
    <row r="138" spans="1:5" ht="18.75" customHeight="1" x14ac:dyDescent="0.25">
      <c r="A138" s="610" t="s">
        <v>620</v>
      </c>
      <c r="B138" s="705">
        <v>0</v>
      </c>
      <c r="C138" s="42">
        <v>37</v>
      </c>
      <c r="D138" s="705">
        <v>36.834919999999997</v>
      </c>
      <c r="E138" s="598">
        <f t="shared" si="3"/>
        <v>0.99553837837837833</v>
      </c>
    </row>
    <row r="139" spans="1:5" ht="18.75" customHeight="1" x14ac:dyDescent="0.25">
      <c r="A139" s="610" t="s">
        <v>621</v>
      </c>
      <c r="B139" s="705">
        <v>0</v>
      </c>
      <c r="C139" s="42">
        <v>100</v>
      </c>
      <c r="D139" s="705">
        <v>100</v>
      </c>
      <c r="E139" s="598">
        <f t="shared" si="3"/>
        <v>1</v>
      </c>
    </row>
    <row r="140" spans="1:5" ht="18.75" customHeight="1" x14ac:dyDescent="0.25">
      <c r="A140" s="610" t="s">
        <v>479</v>
      </c>
      <c r="B140" s="705">
        <v>800</v>
      </c>
      <c r="C140" s="42">
        <v>200</v>
      </c>
      <c r="D140" s="705">
        <v>175.45</v>
      </c>
      <c r="E140" s="598">
        <f t="shared" si="3"/>
        <v>0.87724999999999997</v>
      </c>
    </row>
    <row r="141" spans="1:5" ht="19.5" customHeight="1" x14ac:dyDescent="0.25">
      <c r="A141" s="610" t="s">
        <v>622</v>
      </c>
      <c r="B141" s="705">
        <v>0</v>
      </c>
      <c r="C141" s="42">
        <v>47.2</v>
      </c>
      <c r="D141" s="705">
        <v>0</v>
      </c>
      <c r="E141" s="598">
        <f t="shared" si="3"/>
        <v>0</v>
      </c>
    </row>
    <row r="142" spans="1:5" ht="18.75" customHeight="1" x14ac:dyDescent="0.25">
      <c r="A142" s="610" t="s">
        <v>480</v>
      </c>
      <c r="B142" s="705">
        <v>1000</v>
      </c>
      <c r="C142" s="42">
        <v>0</v>
      </c>
      <c r="D142" s="705">
        <v>0</v>
      </c>
      <c r="E142" s="598">
        <v>0</v>
      </c>
    </row>
    <row r="143" spans="1:5" ht="18.75" customHeight="1" x14ac:dyDescent="0.25">
      <c r="A143" s="610" t="s">
        <v>481</v>
      </c>
      <c r="B143" s="705">
        <v>5000</v>
      </c>
      <c r="C143" s="42">
        <v>100</v>
      </c>
      <c r="D143" s="705">
        <v>58.08</v>
      </c>
      <c r="E143" s="598">
        <f t="shared" si="3"/>
        <v>0.58079999999999998</v>
      </c>
    </row>
    <row r="144" spans="1:5" ht="19.5" customHeight="1" thickBot="1" x14ac:dyDescent="0.3">
      <c r="A144" s="610" t="s">
        <v>482</v>
      </c>
      <c r="B144" s="705">
        <v>5000</v>
      </c>
      <c r="C144" s="42">
        <v>2350</v>
      </c>
      <c r="D144" s="705">
        <v>1318.9</v>
      </c>
      <c r="E144" s="598">
        <f t="shared" si="3"/>
        <v>0.56123404255319154</v>
      </c>
    </row>
    <row r="145" spans="1:5" ht="20.25" customHeight="1" x14ac:dyDescent="0.25">
      <c r="A145" s="610" t="s">
        <v>483</v>
      </c>
      <c r="B145" s="705">
        <v>5000</v>
      </c>
      <c r="C145" s="42">
        <v>735</v>
      </c>
      <c r="D145" s="705">
        <v>355.43</v>
      </c>
      <c r="E145" s="708">
        <f>D145/C145</f>
        <v>0.48357823129251704</v>
      </c>
    </row>
    <row r="146" spans="1:5" ht="21.75" customHeight="1" x14ac:dyDescent="0.25">
      <c r="A146" s="610" t="s">
        <v>484</v>
      </c>
      <c r="B146" s="705">
        <v>0</v>
      </c>
      <c r="C146" s="42">
        <v>1350.1</v>
      </c>
      <c r="D146" s="705">
        <v>1350.002</v>
      </c>
      <c r="E146" s="598">
        <f>D146/C146</f>
        <v>0.99992741278423825</v>
      </c>
    </row>
    <row r="147" spans="1:5" ht="28.5" customHeight="1" thickBot="1" x14ac:dyDescent="0.3">
      <c r="A147" s="823" t="s">
        <v>485</v>
      </c>
      <c r="B147" s="830">
        <f>SUM(B123:B146)</f>
        <v>148170</v>
      </c>
      <c r="C147" s="830">
        <f>SUM(C123:C146)</f>
        <v>134933.9</v>
      </c>
      <c r="D147" s="831">
        <f>SUM(D123:D146)</f>
        <v>101323.82595999999</v>
      </c>
      <c r="E147" s="825">
        <f t="shared" si="3"/>
        <v>0.75091452896566391</v>
      </c>
    </row>
    <row r="148" spans="1:5" ht="22.95" customHeight="1" x14ac:dyDescent="0.25">
      <c r="A148" s="1061" t="s">
        <v>486</v>
      </c>
      <c r="B148" s="1062"/>
      <c r="C148" s="1062"/>
      <c r="D148" s="1062"/>
      <c r="E148" s="1063"/>
    </row>
    <row r="149" spans="1:5" ht="18.75" customHeight="1" x14ac:dyDescent="0.25">
      <c r="A149" s="610" t="s">
        <v>487</v>
      </c>
      <c r="B149" s="705">
        <v>15000</v>
      </c>
      <c r="C149" s="617">
        <v>6668</v>
      </c>
      <c r="D149" s="611">
        <v>3037.4201800000001</v>
      </c>
      <c r="E149" s="598">
        <f t="shared" si="3"/>
        <v>0.45552192261547692</v>
      </c>
    </row>
    <row r="150" spans="1:5" ht="27" customHeight="1" x14ac:dyDescent="0.25">
      <c r="A150" s="610" t="s">
        <v>488</v>
      </c>
      <c r="B150" s="705">
        <v>1100</v>
      </c>
      <c r="C150" s="617">
        <v>550</v>
      </c>
      <c r="D150" s="611">
        <v>535.42499999999995</v>
      </c>
      <c r="E150" s="598">
        <f t="shared" si="3"/>
        <v>0.97349999999999992</v>
      </c>
    </row>
    <row r="151" spans="1:5" ht="18.75" customHeight="1" x14ac:dyDescent="0.25">
      <c r="A151" s="610" t="s">
        <v>489</v>
      </c>
      <c r="B151" s="705">
        <v>500</v>
      </c>
      <c r="C151" s="617">
        <v>0</v>
      </c>
      <c r="D151" s="611">
        <v>0</v>
      </c>
      <c r="E151" s="598">
        <v>0</v>
      </c>
    </row>
    <row r="152" spans="1:5" ht="18.75" customHeight="1" x14ac:dyDescent="0.25">
      <c r="A152" s="610" t="s">
        <v>302</v>
      </c>
      <c r="B152" s="705">
        <v>1800</v>
      </c>
      <c r="C152" s="617">
        <v>206.8</v>
      </c>
      <c r="D152" s="611">
        <v>96.8</v>
      </c>
      <c r="E152" s="598">
        <f t="shared" si="3"/>
        <v>0.46808510638297868</v>
      </c>
    </row>
    <row r="153" spans="1:5" ht="18.75" customHeight="1" x14ac:dyDescent="0.25">
      <c r="A153" s="610" t="s">
        <v>490</v>
      </c>
      <c r="B153" s="705">
        <v>4400</v>
      </c>
      <c r="C153" s="617">
        <v>3100</v>
      </c>
      <c r="D153" s="611">
        <v>2916.20721</v>
      </c>
      <c r="E153" s="598">
        <f t="shared" si="3"/>
        <v>0.9407120032258065</v>
      </c>
    </row>
    <row r="154" spans="1:5" ht="18.75" customHeight="1" x14ac:dyDescent="0.25">
      <c r="A154" s="610" t="s">
        <v>491</v>
      </c>
      <c r="B154" s="705">
        <v>250</v>
      </c>
      <c r="C154" s="617">
        <v>250</v>
      </c>
      <c r="D154" s="611">
        <v>0</v>
      </c>
      <c r="E154" s="598">
        <f t="shared" si="3"/>
        <v>0</v>
      </c>
    </row>
    <row r="155" spans="1:5" ht="18.75" customHeight="1" x14ac:dyDescent="0.25">
      <c r="A155" s="610" t="s">
        <v>492</v>
      </c>
      <c r="B155" s="705">
        <v>500</v>
      </c>
      <c r="C155" s="617">
        <v>500</v>
      </c>
      <c r="D155" s="611">
        <v>0</v>
      </c>
      <c r="E155" s="598">
        <f t="shared" si="3"/>
        <v>0</v>
      </c>
    </row>
    <row r="156" spans="1:5" ht="18.75" customHeight="1" x14ac:dyDescent="0.25">
      <c r="A156" s="610" t="s">
        <v>493</v>
      </c>
      <c r="B156" s="705">
        <v>0</v>
      </c>
      <c r="C156" s="617">
        <v>1573</v>
      </c>
      <c r="D156" s="611">
        <v>0</v>
      </c>
      <c r="E156" s="598">
        <f>D156/C156</f>
        <v>0</v>
      </c>
    </row>
    <row r="157" spans="1:5" ht="18.75" customHeight="1" x14ac:dyDescent="0.25">
      <c r="A157" s="610" t="s">
        <v>298</v>
      </c>
      <c r="B157" s="705">
        <v>200</v>
      </c>
      <c r="C157" s="617">
        <v>150</v>
      </c>
      <c r="D157" s="611">
        <v>97.864699999999999</v>
      </c>
      <c r="E157" s="598">
        <f t="shared" si="3"/>
        <v>0.65243133333333336</v>
      </c>
    </row>
    <row r="158" spans="1:5" ht="18.75" customHeight="1" x14ac:dyDescent="0.25">
      <c r="A158" s="610" t="s">
        <v>494</v>
      </c>
      <c r="B158" s="705">
        <v>2300</v>
      </c>
      <c r="C158" s="617">
        <v>2350</v>
      </c>
      <c r="D158" s="611">
        <v>2349.4315900000001</v>
      </c>
      <c r="E158" s="598">
        <f t="shared" si="3"/>
        <v>0.99975812340425541</v>
      </c>
    </row>
    <row r="159" spans="1:5" ht="18.75" customHeight="1" x14ac:dyDescent="0.25">
      <c r="A159" s="618" t="s">
        <v>495</v>
      </c>
      <c r="B159" s="705">
        <v>2200</v>
      </c>
      <c r="C159" s="617">
        <v>2200</v>
      </c>
      <c r="D159" s="611">
        <v>0</v>
      </c>
      <c r="E159" s="598">
        <f t="shared" si="3"/>
        <v>0</v>
      </c>
    </row>
    <row r="160" spans="1:5" ht="18.75" customHeight="1" x14ac:dyDescent="0.25">
      <c r="A160" s="618" t="s">
        <v>496</v>
      </c>
      <c r="B160" s="705">
        <v>0</v>
      </c>
      <c r="C160" s="617">
        <v>150</v>
      </c>
      <c r="D160" s="611">
        <v>59.168999999999997</v>
      </c>
      <c r="E160" s="598">
        <f>D160/C160</f>
        <v>0.39445999999999998</v>
      </c>
    </row>
    <row r="161" spans="1:5" ht="18.75" customHeight="1" x14ac:dyDescent="0.25">
      <c r="A161" s="619" t="s">
        <v>497</v>
      </c>
      <c r="B161" s="705">
        <v>5000</v>
      </c>
      <c r="C161" s="617">
        <v>4782.1000000000004</v>
      </c>
      <c r="D161" s="611">
        <v>4762.1486000000004</v>
      </c>
      <c r="E161" s="598">
        <f t="shared" si="3"/>
        <v>0.99582789987662323</v>
      </c>
    </row>
    <row r="162" spans="1:5" ht="18.75" customHeight="1" x14ac:dyDescent="0.25">
      <c r="A162" s="619" t="s">
        <v>234</v>
      </c>
      <c r="B162" s="705">
        <v>1000</v>
      </c>
      <c r="C162" s="617">
        <v>1000</v>
      </c>
      <c r="D162" s="611">
        <v>0</v>
      </c>
      <c r="E162" s="598">
        <f t="shared" si="3"/>
        <v>0</v>
      </c>
    </row>
    <row r="163" spans="1:5" ht="21" customHeight="1" x14ac:dyDescent="0.25">
      <c r="A163" s="619" t="s">
        <v>498</v>
      </c>
      <c r="B163" s="705">
        <v>1000</v>
      </c>
      <c r="C163" s="617">
        <v>1000</v>
      </c>
      <c r="D163" s="611">
        <v>976.50630000000001</v>
      </c>
      <c r="E163" s="598">
        <f t="shared" si="3"/>
        <v>0.97650630000000005</v>
      </c>
    </row>
    <row r="164" spans="1:5" ht="20.25" customHeight="1" x14ac:dyDescent="0.25">
      <c r="A164" s="619" t="s">
        <v>499</v>
      </c>
      <c r="B164" s="705">
        <v>0</v>
      </c>
      <c r="C164" s="617">
        <v>67.900000000000006</v>
      </c>
      <c r="D164" s="611">
        <v>67.808400000000006</v>
      </c>
      <c r="E164" s="598">
        <f t="shared" si="3"/>
        <v>0.99865095729013253</v>
      </c>
    </row>
    <row r="165" spans="1:5" ht="19.5" customHeight="1" x14ac:dyDescent="0.25">
      <c r="A165" s="619" t="s">
        <v>500</v>
      </c>
      <c r="B165" s="705">
        <v>2500</v>
      </c>
      <c r="C165" s="617">
        <v>2608.9</v>
      </c>
      <c r="D165" s="611">
        <v>689.36725000000001</v>
      </c>
      <c r="E165" s="598">
        <f t="shared" si="3"/>
        <v>0.26423674728812907</v>
      </c>
    </row>
    <row r="166" spans="1:5" ht="18.75" customHeight="1" x14ac:dyDescent="0.25">
      <c r="A166" s="619" t="s">
        <v>501</v>
      </c>
      <c r="B166" s="705">
        <v>0</v>
      </c>
      <c r="C166" s="617">
        <v>718</v>
      </c>
      <c r="D166" s="611">
        <v>717.53</v>
      </c>
      <c r="E166" s="598">
        <f t="shared" si="3"/>
        <v>0.99934540389972137</v>
      </c>
    </row>
    <row r="167" spans="1:5" ht="28.5" customHeight="1" thickBot="1" x14ac:dyDescent="0.3">
      <c r="A167" s="826" t="s">
        <v>502</v>
      </c>
      <c r="B167" s="827">
        <f>SUM(B149:B166)</f>
        <v>37750</v>
      </c>
      <c r="C167" s="828">
        <f>SUM(C149:C166)</f>
        <v>27874.700000000004</v>
      </c>
      <c r="D167" s="827">
        <f>SUM(D149:D166)</f>
        <v>16305.678230000001</v>
      </c>
      <c r="E167" s="829">
        <f>D167/C167</f>
        <v>0.5849633621169017</v>
      </c>
    </row>
    <row r="168" spans="1:5" ht="39.6" customHeight="1" thickTop="1" thickBot="1" x14ac:dyDescent="0.3">
      <c r="A168" s="836" t="s">
        <v>46</v>
      </c>
      <c r="B168" s="837" t="s">
        <v>19</v>
      </c>
      <c r="C168" s="838" t="s">
        <v>407</v>
      </c>
      <c r="D168" s="681" t="s">
        <v>20</v>
      </c>
      <c r="E168" s="839" t="s">
        <v>28</v>
      </c>
    </row>
    <row r="169" spans="1:5" ht="27" customHeight="1" x14ac:dyDescent="0.25">
      <c r="A169" s="1061" t="s">
        <v>503</v>
      </c>
      <c r="B169" s="1062"/>
      <c r="C169" s="1062"/>
      <c r="D169" s="1062"/>
      <c r="E169" s="1063"/>
    </row>
    <row r="170" spans="1:5" ht="20.25" customHeight="1" x14ac:dyDescent="0.25">
      <c r="A170" s="614" t="s">
        <v>504</v>
      </c>
      <c r="B170" s="835">
        <v>0</v>
      </c>
      <c r="C170" s="42">
        <v>5089.3</v>
      </c>
      <c r="D170" s="705">
        <v>5089.3024999999998</v>
      </c>
      <c r="E170" s="598">
        <f>D170/C170</f>
        <v>1.0000004912266913</v>
      </c>
    </row>
    <row r="171" spans="1:5" ht="21.75" customHeight="1" x14ac:dyDescent="0.25">
      <c r="A171" s="614" t="s">
        <v>299</v>
      </c>
      <c r="B171" s="835">
        <v>0</v>
      </c>
      <c r="C171" s="42">
        <v>29649</v>
      </c>
      <c r="D171" s="705">
        <v>0</v>
      </c>
      <c r="E171" s="598">
        <f>D171/C171</f>
        <v>0</v>
      </c>
    </row>
    <row r="172" spans="1:5" ht="27.75" customHeight="1" thickBot="1" x14ac:dyDescent="0.3">
      <c r="A172" s="823" t="s">
        <v>505</v>
      </c>
      <c r="B172" s="824">
        <f>SUM(B170:B171)</f>
        <v>0</v>
      </c>
      <c r="C172" s="824">
        <f>SUM(C170:C171)</f>
        <v>34738.300000000003</v>
      </c>
      <c r="D172" s="824">
        <f>SUM(D170:D171)</f>
        <v>5089.3024999999998</v>
      </c>
      <c r="E172" s="825">
        <f>D172/C172</f>
        <v>0.14650407475322624</v>
      </c>
    </row>
    <row r="173" spans="1:5" ht="50.4" customHeight="1" thickBot="1" x14ac:dyDescent="0.3">
      <c r="A173" s="821" t="s">
        <v>506</v>
      </c>
      <c r="B173" s="758">
        <f>B45+B104+B113+B117+B147+B167+B50+B18+B121+B172</f>
        <v>448962.1</v>
      </c>
      <c r="C173" s="758">
        <f>C45+C104+C113+C117+C147+C167+C50+C18+C121+C172</f>
        <v>467407.6</v>
      </c>
      <c r="D173" s="758">
        <f>D45+D104+D113+D117+D147+D167+D50+D18+D121+D172</f>
        <v>255679.08047999995</v>
      </c>
      <c r="E173" s="822">
        <f>D173/C173</f>
        <v>0.54701523997470292</v>
      </c>
    </row>
  </sheetData>
  <mergeCells count="12">
    <mergeCell ref="A148:E148"/>
    <mergeCell ref="A169:E169"/>
    <mergeCell ref="A1:D1"/>
    <mergeCell ref="A3:E3"/>
    <mergeCell ref="A15:E15"/>
    <mergeCell ref="A19:E19"/>
    <mergeCell ref="A52:E52"/>
    <mergeCell ref="A46:E46"/>
    <mergeCell ref="A106:E106"/>
    <mergeCell ref="A114:E114"/>
    <mergeCell ref="A118:E118"/>
    <mergeCell ref="A122:E122"/>
  </mergeCells>
  <phoneticPr fontId="3" type="noConversion"/>
  <printOptions horizontalCentered="1"/>
  <pageMargins left="0.35433070866141736" right="0.15748031496062992" top="0.47244094488188981" bottom="0.55118110236220474" header="0.31496062992125984" footer="0.23622047244094491"/>
  <pageSetup paperSize="9" scale="63" fitToHeight="0" orientation="portrait" r:id="rId1"/>
  <headerFooter>
    <oddFooter>&amp;L&amp;"Times New Roman,Obyčejné"Přehled o hospodaření za rok 2020</oddFooter>
  </headerFooter>
  <rowBreaks count="4" manualBreakCount="4">
    <brk id="50" max="4" man="1"/>
    <brk id="104" max="4" man="1"/>
    <brk id="167" max="4" man="1"/>
    <brk id="186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BM121"/>
  <sheetViews>
    <sheetView view="pageBreakPreview" zoomScale="66" zoomScaleNormal="75" zoomScaleSheetLayoutView="66" workbookViewId="0">
      <pane xSplit="1" ySplit="3" topLeftCell="AG8" activePane="bottomRight" state="frozen"/>
      <selection pane="topRight" activeCell="B1" sqref="B1"/>
      <selection pane="bottomLeft" activeCell="A4" sqref="A4"/>
      <selection pane="bottomRight" activeCell="AQ64" sqref="AQ64"/>
    </sheetView>
  </sheetViews>
  <sheetFormatPr defaultColWidth="9.109375" defaultRowHeight="13.2" x14ac:dyDescent="0.25"/>
  <cols>
    <col min="1" max="1" width="4.33203125" style="85" customWidth="1"/>
    <col min="2" max="2" width="37" style="85" customWidth="1"/>
    <col min="3" max="3" width="11.109375" style="85" customWidth="1"/>
    <col min="4" max="4" width="11.88671875" style="85" customWidth="1"/>
    <col min="5" max="5" width="10.6640625" style="85" customWidth="1"/>
    <col min="6" max="6" width="10.44140625" style="85" customWidth="1"/>
    <col min="7" max="9" width="10.6640625" style="85" customWidth="1"/>
    <col min="10" max="10" width="9.5546875" style="85" customWidth="1"/>
    <col min="11" max="13" width="10.6640625" style="85" customWidth="1"/>
    <col min="14" max="14" width="10.88671875" style="85" customWidth="1"/>
    <col min="15" max="15" width="4.6640625" style="85" customWidth="1"/>
    <col min="16" max="16" width="36.88671875" style="85" customWidth="1"/>
    <col min="17" max="28" width="10.6640625" style="85" customWidth="1"/>
    <col min="29" max="29" width="3.88671875" style="85" hidden="1" customWidth="1"/>
    <col min="30" max="30" width="4.6640625" style="85" hidden="1" customWidth="1"/>
    <col min="31" max="31" width="4.6640625" style="85" customWidth="1"/>
    <col min="32" max="32" width="37.6640625" style="85" customWidth="1"/>
    <col min="33" max="35" width="10.6640625" style="85" customWidth="1"/>
    <col min="36" max="36" width="9.33203125" style="85" customWidth="1"/>
    <col min="37" max="39" width="10.6640625" style="85" customWidth="1"/>
    <col min="40" max="40" width="9.5546875" style="85" customWidth="1"/>
    <col min="41" max="42" width="10.6640625" style="85" customWidth="1"/>
    <col min="43" max="43" width="11.33203125" style="85" customWidth="1"/>
    <col min="44" max="44" width="9.6640625" style="85" customWidth="1"/>
    <col min="45" max="45" width="5.88671875" style="85" customWidth="1"/>
    <col min="46" max="46" width="36" style="85" customWidth="1"/>
    <col min="47" max="53" width="10.6640625" style="85" customWidth="1"/>
    <col min="54" max="54" width="9.33203125" style="85" customWidth="1"/>
    <col min="55" max="55" width="11.44140625" style="85" customWidth="1"/>
    <col min="56" max="57" width="11.33203125" style="85" bestFit="1" customWidth="1"/>
    <col min="58" max="58" width="9.33203125" style="85" customWidth="1"/>
    <col min="59" max="59" width="11.33203125" style="85" customWidth="1"/>
    <col min="60" max="60" width="42.6640625" style="85" customWidth="1"/>
    <col min="61" max="61" width="11.88671875" style="85" customWidth="1"/>
    <col min="62" max="62" width="11.44140625" style="85" customWidth="1"/>
    <col min="63" max="63" width="12" style="85" customWidth="1"/>
    <col min="64" max="64" width="13.33203125" style="85" customWidth="1"/>
    <col min="65" max="16384" width="9.109375" style="85"/>
  </cols>
  <sheetData>
    <row r="1" spans="1:65" ht="68.25" customHeight="1" x14ac:dyDescent="0.25">
      <c r="A1" s="1073" t="s">
        <v>515</v>
      </c>
      <c r="B1" s="1074"/>
      <c r="C1" s="1074"/>
      <c r="D1" s="1074"/>
      <c r="E1" s="1074"/>
      <c r="F1" s="1074"/>
      <c r="G1" s="1074"/>
      <c r="H1" s="1074"/>
      <c r="I1" s="1074"/>
      <c r="J1" s="1074"/>
      <c r="K1" s="1074"/>
      <c r="L1" s="1074"/>
      <c r="M1" s="1071" t="s">
        <v>314</v>
      </c>
      <c r="N1" s="1072"/>
      <c r="O1" s="1073" t="s">
        <v>515</v>
      </c>
      <c r="P1" s="1074"/>
      <c r="Q1" s="1074"/>
      <c r="R1" s="1074"/>
      <c r="S1" s="1074"/>
      <c r="T1" s="1074"/>
      <c r="U1" s="1074"/>
      <c r="V1" s="1074"/>
      <c r="W1" s="1074"/>
      <c r="X1" s="1074"/>
      <c r="Y1" s="1074"/>
      <c r="Z1" s="1074"/>
      <c r="AA1" s="1071" t="s">
        <v>314</v>
      </c>
      <c r="AB1" s="1072"/>
      <c r="AC1" s="84"/>
      <c r="AD1" s="84"/>
      <c r="AE1" s="1073" t="s">
        <v>515</v>
      </c>
      <c r="AF1" s="1074"/>
      <c r="AG1" s="1074"/>
      <c r="AH1" s="1074"/>
      <c r="AI1" s="1074"/>
      <c r="AJ1" s="1074"/>
      <c r="AK1" s="1074"/>
      <c r="AL1" s="1074"/>
      <c r="AM1" s="1074"/>
      <c r="AN1" s="1074"/>
      <c r="AO1" s="1074"/>
      <c r="AP1" s="1074"/>
      <c r="AQ1" s="1071" t="s">
        <v>314</v>
      </c>
      <c r="AR1" s="1072"/>
      <c r="AS1" s="1073" t="s">
        <v>515</v>
      </c>
      <c r="AT1" s="1074"/>
      <c r="AU1" s="1074"/>
      <c r="AV1" s="1074"/>
      <c r="AW1" s="1074"/>
      <c r="AX1" s="1074"/>
      <c r="AY1" s="1074"/>
      <c r="AZ1" s="1074"/>
      <c r="BA1" s="1074"/>
      <c r="BB1" s="1074"/>
      <c r="BC1" s="1074"/>
      <c r="BD1" s="1074"/>
      <c r="BE1" s="1071" t="s">
        <v>314</v>
      </c>
      <c r="BF1" s="1072"/>
      <c r="BG1" s="1073" t="s">
        <v>514</v>
      </c>
      <c r="BH1" s="1074"/>
      <c r="BI1" s="1074"/>
      <c r="BJ1" s="1074"/>
      <c r="BK1" s="1074"/>
      <c r="BL1" s="1142" t="s">
        <v>314</v>
      </c>
      <c r="BM1" s="1143"/>
    </row>
    <row r="2" spans="1:65" ht="56.4" customHeight="1" x14ac:dyDescent="0.25">
      <c r="A2" s="1081" t="s">
        <v>18</v>
      </c>
      <c r="B2" s="1082"/>
      <c r="C2" s="1075" t="s">
        <v>327</v>
      </c>
      <c r="D2" s="1076"/>
      <c r="E2" s="1076"/>
      <c r="F2" s="1077"/>
      <c r="G2" s="1075" t="s">
        <v>328</v>
      </c>
      <c r="H2" s="1076"/>
      <c r="I2" s="1076"/>
      <c r="J2" s="1077"/>
      <c r="K2" s="1088" t="s">
        <v>329</v>
      </c>
      <c r="L2" s="1089"/>
      <c r="M2" s="1089"/>
      <c r="N2" s="1090"/>
      <c r="O2" s="1084" t="s">
        <v>18</v>
      </c>
      <c r="P2" s="1085"/>
      <c r="Q2" s="1075" t="s">
        <v>324</v>
      </c>
      <c r="R2" s="1076"/>
      <c r="S2" s="1076"/>
      <c r="T2" s="1077"/>
      <c r="U2" s="1075" t="s">
        <v>325</v>
      </c>
      <c r="V2" s="1076"/>
      <c r="W2" s="1076"/>
      <c r="X2" s="1077"/>
      <c r="Y2" s="1075" t="s">
        <v>326</v>
      </c>
      <c r="Z2" s="1076"/>
      <c r="AA2" s="1076"/>
      <c r="AB2" s="1077"/>
      <c r="AC2" s="842"/>
      <c r="AD2" s="842"/>
      <c r="AE2" s="1128" t="s">
        <v>18</v>
      </c>
      <c r="AF2" s="1129"/>
      <c r="AG2" s="1075" t="s">
        <v>320</v>
      </c>
      <c r="AH2" s="1076"/>
      <c r="AI2" s="1076"/>
      <c r="AJ2" s="1077"/>
      <c r="AK2" s="1075" t="s">
        <v>318</v>
      </c>
      <c r="AL2" s="1132"/>
      <c r="AM2" s="1132"/>
      <c r="AN2" s="1133"/>
      <c r="AO2" s="1075" t="s">
        <v>319</v>
      </c>
      <c r="AP2" s="1132"/>
      <c r="AQ2" s="1132"/>
      <c r="AR2" s="1133"/>
      <c r="AS2" s="1128" t="s">
        <v>18</v>
      </c>
      <c r="AT2" s="1129"/>
      <c r="AU2" s="1075" t="s">
        <v>321</v>
      </c>
      <c r="AV2" s="1132"/>
      <c r="AW2" s="1132"/>
      <c r="AX2" s="1133"/>
      <c r="AY2" s="1088" t="s">
        <v>322</v>
      </c>
      <c r="AZ2" s="1089"/>
      <c r="BA2" s="1089"/>
      <c r="BB2" s="1090"/>
      <c r="BC2" s="1075" t="s">
        <v>323</v>
      </c>
      <c r="BD2" s="1165"/>
      <c r="BE2" s="1165"/>
      <c r="BF2" s="1166"/>
      <c r="BG2" s="1149" t="s">
        <v>18</v>
      </c>
      <c r="BH2" s="1150"/>
      <c r="BI2" s="1153" t="s">
        <v>39</v>
      </c>
      <c r="BJ2" s="1154"/>
      <c r="BK2" s="1154"/>
      <c r="BL2" s="1154"/>
    </row>
    <row r="3" spans="1:65" ht="32.4" customHeight="1" x14ac:dyDescent="0.25">
      <c r="A3" s="1083"/>
      <c r="B3" s="1082"/>
      <c r="C3" s="843" t="s">
        <v>369</v>
      </c>
      <c r="D3" s="843" t="s">
        <v>370</v>
      </c>
      <c r="E3" s="843" t="s">
        <v>20</v>
      </c>
      <c r="F3" s="843" t="s">
        <v>21</v>
      </c>
      <c r="G3" s="843" t="s">
        <v>369</v>
      </c>
      <c r="H3" s="843" t="s">
        <v>370</v>
      </c>
      <c r="I3" s="843" t="s">
        <v>20</v>
      </c>
      <c r="J3" s="843" t="s">
        <v>21</v>
      </c>
      <c r="K3" s="843" t="s">
        <v>369</v>
      </c>
      <c r="L3" s="843" t="s">
        <v>370</v>
      </c>
      <c r="M3" s="843" t="s">
        <v>20</v>
      </c>
      <c r="N3" s="843" t="s">
        <v>21</v>
      </c>
      <c r="O3" s="1086"/>
      <c r="P3" s="1087"/>
      <c r="Q3" s="843" t="s">
        <v>369</v>
      </c>
      <c r="R3" s="843" t="s">
        <v>370</v>
      </c>
      <c r="S3" s="843" t="s">
        <v>20</v>
      </c>
      <c r="T3" s="843" t="s">
        <v>21</v>
      </c>
      <c r="U3" s="843" t="s">
        <v>369</v>
      </c>
      <c r="V3" s="843" t="s">
        <v>370</v>
      </c>
      <c r="W3" s="843" t="s">
        <v>20</v>
      </c>
      <c r="X3" s="843" t="s">
        <v>21</v>
      </c>
      <c r="Y3" s="843" t="s">
        <v>369</v>
      </c>
      <c r="Z3" s="843" t="s">
        <v>370</v>
      </c>
      <c r="AA3" s="843" t="s">
        <v>20</v>
      </c>
      <c r="AB3" s="843" t="s">
        <v>21</v>
      </c>
      <c r="AC3" s="844"/>
      <c r="AD3" s="844"/>
      <c r="AE3" s="1130"/>
      <c r="AF3" s="1131"/>
      <c r="AG3" s="843" t="s">
        <v>369</v>
      </c>
      <c r="AH3" s="843" t="s">
        <v>370</v>
      </c>
      <c r="AI3" s="843" t="s">
        <v>20</v>
      </c>
      <c r="AJ3" s="843" t="s">
        <v>21</v>
      </c>
      <c r="AK3" s="843" t="s">
        <v>369</v>
      </c>
      <c r="AL3" s="843" t="s">
        <v>370</v>
      </c>
      <c r="AM3" s="843" t="s">
        <v>20</v>
      </c>
      <c r="AN3" s="843" t="s">
        <v>21</v>
      </c>
      <c r="AO3" s="843" t="s">
        <v>369</v>
      </c>
      <c r="AP3" s="843" t="s">
        <v>370</v>
      </c>
      <c r="AQ3" s="843" t="s">
        <v>20</v>
      </c>
      <c r="AR3" s="843" t="s">
        <v>21</v>
      </c>
      <c r="AS3" s="1130"/>
      <c r="AT3" s="1131"/>
      <c r="AU3" s="843" t="s">
        <v>369</v>
      </c>
      <c r="AV3" s="843" t="s">
        <v>370</v>
      </c>
      <c r="AW3" s="843" t="s">
        <v>20</v>
      </c>
      <c r="AX3" s="843" t="s">
        <v>21</v>
      </c>
      <c r="AY3" s="843" t="s">
        <v>369</v>
      </c>
      <c r="AZ3" s="843" t="s">
        <v>370</v>
      </c>
      <c r="BA3" s="843" t="s">
        <v>20</v>
      </c>
      <c r="BB3" s="843" t="s">
        <v>21</v>
      </c>
      <c r="BC3" s="843" t="s">
        <v>369</v>
      </c>
      <c r="BD3" s="843" t="s">
        <v>370</v>
      </c>
      <c r="BE3" s="843" t="s">
        <v>20</v>
      </c>
      <c r="BF3" s="843" t="s">
        <v>21</v>
      </c>
      <c r="BG3" s="1151"/>
      <c r="BH3" s="1152"/>
      <c r="BI3" s="88" t="s">
        <v>369</v>
      </c>
      <c r="BJ3" s="86" t="s">
        <v>370</v>
      </c>
      <c r="BK3" s="86" t="s">
        <v>20</v>
      </c>
      <c r="BL3" s="87" t="s">
        <v>22</v>
      </c>
    </row>
    <row r="4" spans="1:65" ht="39" customHeight="1" x14ac:dyDescent="0.25">
      <c r="A4" s="1115" t="s">
        <v>31</v>
      </c>
      <c r="B4" s="89" t="s">
        <v>23</v>
      </c>
      <c r="C4" s="1116"/>
      <c r="D4" s="1120"/>
      <c r="E4" s="91">
        <v>3</v>
      </c>
      <c r="F4" s="1078"/>
      <c r="G4" s="1116"/>
      <c r="H4" s="1117"/>
      <c r="I4" s="93">
        <v>7</v>
      </c>
      <c r="J4" s="1078"/>
      <c r="K4" s="1116"/>
      <c r="L4" s="1117"/>
      <c r="M4" s="93">
        <v>0</v>
      </c>
      <c r="N4" s="1078"/>
      <c r="O4" s="1091" t="s">
        <v>31</v>
      </c>
      <c r="P4" s="89" t="s">
        <v>23</v>
      </c>
      <c r="Q4" s="1100"/>
      <c r="R4" s="1106"/>
      <c r="S4" s="93">
        <v>13</v>
      </c>
      <c r="T4" s="1111"/>
      <c r="U4" s="1100"/>
      <c r="V4" s="1106"/>
      <c r="W4" s="96">
        <v>10</v>
      </c>
      <c r="X4" s="1111"/>
      <c r="Y4" s="1094"/>
      <c r="Z4" s="1095"/>
      <c r="AA4" s="97">
        <v>1</v>
      </c>
      <c r="AB4" s="1112"/>
      <c r="AC4" s="98"/>
      <c r="AD4" s="98"/>
      <c r="AE4" s="1091" t="s">
        <v>31</v>
      </c>
      <c r="AF4" s="89" t="s">
        <v>23</v>
      </c>
      <c r="AG4" s="1094"/>
      <c r="AH4" s="1095"/>
      <c r="AI4" s="97">
        <v>2</v>
      </c>
      <c r="AJ4" s="1112"/>
      <c r="AK4" s="1100"/>
      <c r="AL4" s="1101"/>
      <c r="AM4" s="93">
        <v>1</v>
      </c>
      <c r="AN4" s="1111"/>
      <c r="AO4" s="94"/>
      <c r="AP4" s="99"/>
      <c r="AQ4" s="93">
        <v>1</v>
      </c>
      <c r="AR4" s="95"/>
      <c r="AS4" s="1091" t="s">
        <v>31</v>
      </c>
      <c r="AT4" s="89" t="s">
        <v>23</v>
      </c>
      <c r="AU4" s="1100"/>
      <c r="AV4" s="1101"/>
      <c r="AW4" s="97">
        <v>6</v>
      </c>
      <c r="AX4" s="1111"/>
      <c r="AY4" s="1100"/>
      <c r="AZ4" s="1101"/>
      <c r="BA4" s="100">
        <v>1</v>
      </c>
      <c r="BB4" s="1125"/>
      <c r="BC4" s="94"/>
      <c r="BD4" s="101"/>
      <c r="BE4" s="102">
        <v>1</v>
      </c>
      <c r="BF4" s="103"/>
      <c r="BG4" s="1091" t="s">
        <v>31</v>
      </c>
      <c r="BH4" s="89" t="s">
        <v>23</v>
      </c>
      <c r="BI4" s="1094"/>
      <c r="BJ4" s="1155"/>
      <c r="BK4" s="104">
        <f>BE4+BA4+AW4+AQ4+AM4+AI4+AA4+W4+S4+M4+I4+E4</f>
        <v>46</v>
      </c>
      <c r="BL4" s="1160"/>
    </row>
    <row r="5" spans="1:65" ht="39" hidden="1" customHeight="1" x14ac:dyDescent="0.25">
      <c r="A5" s="1115"/>
      <c r="B5" s="105" t="s">
        <v>317</v>
      </c>
      <c r="C5" s="1107"/>
      <c r="D5" s="1121"/>
      <c r="E5" s="106">
        <v>0</v>
      </c>
      <c r="F5" s="1079"/>
      <c r="G5" s="1107"/>
      <c r="H5" s="1118"/>
      <c r="I5" s="96">
        <v>0</v>
      </c>
      <c r="J5" s="1079"/>
      <c r="K5" s="1107"/>
      <c r="L5" s="1118"/>
      <c r="M5" s="96">
        <v>0</v>
      </c>
      <c r="N5" s="1079"/>
      <c r="O5" s="1092"/>
      <c r="P5" s="105" t="s">
        <v>317</v>
      </c>
      <c r="Q5" s="1107"/>
      <c r="R5" s="1108"/>
      <c r="S5" s="96">
        <v>0</v>
      </c>
      <c r="T5" s="1079"/>
      <c r="U5" s="1107"/>
      <c r="V5" s="1108"/>
      <c r="W5" s="96">
        <v>0</v>
      </c>
      <c r="X5" s="1079"/>
      <c r="Y5" s="1096"/>
      <c r="Z5" s="1097"/>
      <c r="AA5" s="108">
        <v>0</v>
      </c>
      <c r="AB5" s="1113"/>
      <c r="AC5" s="109"/>
      <c r="AD5" s="109"/>
      <c r="AE5" s="1092"/>
      <c r="AF5" s="105" t="s">
        <v>317</v>
      </c>
      <c r="AG5" s="1096"/>
      <c r="AH5" s="1097"/>
      <c r="AI5" s="108">
        <v>0</v>
      </c>
      <c r="AJ5" s="1113"/>
      <c r="AK5" s="1102"/>
      <c r="AL5" s="1103"/>
      <c r="AM5" s="96">
        <v>0</v>
      </c>
      <c r="AN5" s="1123"/>
      <c r="AO5" s="110"/>
      <c r="AP5" s="112"/>
      <c r="AQ5" s="96">
        <v>0</v>
      </c>
      <c r="AR5" s="111"/>
      <c r="AS5" s="1092"/>
      <c r="AT5" s="105" t="s">
        <v>317</v>
      </c>
      <c r="AU5" s="1102"/>
      <c r="AV5" s="1103"/>
      <c r="AW5" s="108">
        <v>0</v>
      </c>
      <c r="AX5" s="1123"/>
      <c r="AY5" s="1102"/>
      <c r="AZ5" s="1103"/>
      <c r="BA5" s="113">
        <v>0</v>
      </c>
      <c r="BB5" s="1126"/>
      <c r="BC5" s="110"/>
      <c r="BD5" s="114"/>
      <c r="BE5" s="115">
        <v>0</v>
      </c>
      <c r="BF5" s="111"/>
      <c r="BG5" s="1092"/>
      <c r="BH5" s="105" t="s">
        <v>317</v>
      </c>
      <c r="BI5" s="1156"/>
      <c r="BJ5" s="1157"/>
      <c r="BK5" s="116">
        <f t="shared" ref="BK5:BK10" si="0">BE5+BA5+AW5+AQ5+AM5+AI5+AA5+W5+S5+M5+I5+E5</f>
        <v>0</v>
      </c>
      <c r="BL5" s="1161"/>
    </row>
    <row r="6" spans="1:65" ht="39" customHeight="1" x14ac:dyDescent="0.25">
      <c r="A6" s="1115"/>
      <c r="B6" s="105" t="s">
        <v>25</v>
      </c>
      <c r="C6" s="1107"/>
      <c r="D6" s="1121"/>
      <c r="E6" s="117">
        <v>34</v>
      </c>
      <c r="F6" s="1079"/>
      <c r="G6" s="1107"/>
      <c r="H6" s="1118"/>
      <c r="I6" s="96">
        <v>59</v>
      </c>
      <c r="J6" s="1079"/>
      <c r="K6" s="1107"/>
      <c r="L6" s="1118"/>
      <c r="M6" s="96">
        <v>272</v>
      </c>
      <c r="N6" s="1079"/>
      <c r="O6" s="1092"/>
      <c r="P6" s="105" t="s">
        <v>25</v>
      </c>
      <c r="Q6" s="1107"/>
      <c r="R6" s="1108"/>
      <c r="S6" s="96">
        <v>162</v>
      </c>
      <c r="T6" s="1079"/>
      <c r="U6" s="1107"/>
      <c r="V6" s="1108"/>
      <c r="W6" s="96">
        <v>218</v>
      </c>
      <c r="X6" s="1079"/>
      <c r="Y6" s="1096"/>
      <c r="Z6" s="1097"/>
      <c r="AA6" s="96">
        <v>0</v>
      </c>
      <c r="AB6" s="1113"/>
      <c r="AC6" s="109"/>
      <c r="AD6" s="109"/>
      <c r="AE6" s="1092"/>
      <c r="AF6" s="105" t="s">
        <v>25</v>
      </c>
      <c r="AG6" s="1096"/>
      <c r="AH6" s="1097"/>
      <c r="AI6" s="96">
        <v>1</v>
      </c>
      <c r="AJ6" s="1113"/>
      <c r="AK6" s="1102"/>
      <c r="AL6" s="1103"/>
      <c r="AM6" s="96">
        <v>0</v>
      </c>
      <c r="AN6" s="1123"/>
      <c r="AO6" s="110"/>
      <c r="AP6" s="112"/>
      <c r="AQ6" s="96">
        <v>0</v>
      </c>
      <c r="AR6" s="111"/>
      <c r="AS6" s="1092"/>
      <c r="AT6" s="105" t="s">
        <v>25</v>
      </c>
      <c r="AU6" s="1102"/>
      <c r="AV6" s="1103"/>
      <c r="AW6" s="108">
        <v>1</v>
      </c>
      <c r="AX6" s="1123"/>
      <c r="AY6" s="1102"/>
      <c r="AZ6" s="1103"/>
      <c r="BA6" s="113">
        <v>0</v>
      </c>
      <c r="BB6" s="1126"/>
      <c r="BC6" s="110"/>
      <c r="BD6" s="114"/>
      <c r="BE6" s="115">
        <v>0</v>
      </c>
      <c r="BF6" s="111"/>
      <c r="BG6" s="1092"/>
      <c r="BH6" s="105" t="s">
        <v>25</v>
      </c>
      <c r="BI6" s="1156"/>
      <c r="BJ6" s="1157"/>
      <c r="BK6" s="116">
        <f>BE6+BA6+AW6+AQ6+AM6+AI6+AA6+W6+S6+M6+I6+E6</f>
        <v>747</v>
      </c>
      <c r="BL6" s="1161"/>
    </row>
    <row r="7" spans="1:65" ht="39" hidden="1" customHeight="1" x14ac:dyDescent="0.25">
      <c r="A7" s="1115"/>
      <c r="B7" s="105" t="s">
        <v>317</v>
      </c>
      <c r="C7" s="1107"/>
      <c r="D7" s="1121"/>
      <c r="E7" s="106">
        <v>0</v>
      </c>
      <c r="F7" s="1079"/>
      <c r="G7" s="1107"/>
      <c r="H7" s="1118"/>
      <c r="I7" s="96">
        <v>0</v>
      </c>
      <c r="J7" s="1079"/>
      <c r="K7" s="1107"/>
      <c r="L7" s="1118"/>
      <c r="M7" s="96">
        <v>0</v>
      </c>
      <c r="N7" s="1079"/>
      <c r="O7" s="1092"/>
      <c r="P7" s="105" t="s">
        <v>317</v>
      </c>
      <c r="Q7" s="1107"/>
      <c r="R7" s="1108"/>
      <c r="S7" s="96">
        <v>0</v>
      </c>
      <c r="T7" s="1079"/>
      <c r="U7" s="1107"/>
      <c r="V7" s="1108"/>
      <c r="W7" s="96">
        <v>0</v>
      </c>
      <c r="X7" s="1079"/>
      <c r="Y7" s="1096"/>
      <c r="Z7" s="1097"/>
      <c r="AA7" s="108">
        <v>0</v>
      </c>
      <c r="AB7" s="1113"/>
      <c r="AC7" s="109"/>
      <c r="AD7" s="109"/>
      <c r="AE7" s="1092"/>
      <c r="AF7" s="105" t="s">
        <v>317</v>
      </c>
      <c r="AG7" s="1096"/>
      <c r="AH7" s="1097"/>
      <c r="AI7" s="108">
        <v>0</v>
      </c>
      <c r="AJ7" s="1113"/>
      <c r="AK7" s="1102"/>
      <c r="AL7" s="1103"/>
      <c r="AM7" s="96">
        <v>0</v>
      </c>
      <c r="AN7" s="1123"/>
      <c r="AO7" s="110"/>
      <c r="AP7" s="112"/>
      <c r="AQ7" s="96">
        <v>0</v>
      </c>
      <c r="AR7" s="111"/>
      <c r="AS7" s="1092"/>
      <c r="AT7" s="105" t="s">
        <v>317</v>
      </c>
      <c r="AU7" s="1102"/>
      <c r="AV7" s="1103"/>
      <c r="AW7" s="108">
        <v>0</v>
      </c>
      <c r="AX7" s="1123"/>
      <c r="AY7" s="1102"/>
      <c r="AZ7" s="1103"/>
      <c r="BA7" s="113">
        <v>0</v>
      </c>
      <c r="BB7" s="1126"/>
      <c r="BC7" s="110"/>
      <c r="BD7" s="114"/>
      <c r="BE7" s="115">
        <v>0</v>
      </c>
      <c r="BF7" s="111"/>
      <c r="BG7" s="1092"/>
      <c r="BH7" s="105" t="s">
        <v>317</v>
      </c>
      <c r="BI7" s="1156"/>
      <c r="BJ7" s="1157"/>
      <c r="BK7" s="116">
        <f t="shared" si="0"/>
        <v>0</v>
      </c>
      <c r="BL7" s="1161"/>
    </row>
    <row r="8" spans="1:65" ht="39" customHeight="1" x14ac:dyDescent="0.25">
      <c r="A8" s="1115"/>
      <c r="B8" s="105" t="s">
        <v>26</v>
      </c>
      <c r="C8" s="1107"/>
      <c r="D8" s="1121"/>
      <c r="E8" s="106">
        <v>64</v>
      </c>
      <c r="F8" s="1079"/>
      <c r="G8" s="1107"/>
      <c r="H8" s="1118"/>
      <c r="I8" s="96">
        <v>50</v>
      </c>
      <c r="J8" s="1079"/>
      <c r="K8" s="1107"/>
      <c r="L8" s="1118"/>
      <c r="M8" s="96">
        <v>204</v>
      </c>
      <c r="N8" s="1079"/>
      <c r="O8" s="1092"/>
      <c r="P8" s="105" t="s">
        <v>26</v>
      </c>
      <c r="Q8" s="1107"/>
      <c r="R8" s="1108"/>
      <c r="S8" s="96">
        <v>52</v>
      </c>
      <c r="T8" s="1079"/>
      <c r="U8" s="1107"/>
      <c r="V8" s="1108"/>
      <c r="W8" s="96">
        <v>35</v>
      </c>
      <c r="X8" s="1079"/>
      <c r="Y8" s="1096"/>
      <c r="Z8" s="1097"/>
      <c r="AA8" s="108">
        <v>2</v>
      </c>
      <c r="AB8" s="1113"/>
      <c r="AC8" s="109"/>
      <c r="AD8" s="109"/>
      <c r="AE8" s="1092"/>
      <c r="AF8" s="105" t="s">
        <v>26</v>
      </c>
      <c r="AG8" s="1096"/>
      <c r="AH8" s="1097"/>
      <c r="AI8" s="108">
        <v>0</v>
      </c>
      <c r="AJ8" s="1113"/>
      <c r="AK8" s="1102"/>
      <c r="AL8" s="1103"/>
      <c r="AM8" s="96">
        <v>71</v>
      </c>
      <c r="AN8" s="1123"/>
      <c r="AO8" s="110"/>
      <c r="AP8" s="112"/>
      <c r="AQ8" s="96">
        <v>17</v>
      </c>
      <c r="AR8" s="111"/>
      <c r="AS8" s="1092"/>
      <c r="AT8" s="105" t="s">
        <v>26</v>
      </c>
      <c r="AU8" s="1102"/>
      <c r="AV8" s="1103"/>
      <c r="AW8" s="108">
        <v>11</v>
      </c>
      <c r="AX8" s="1123"/>
      <c r="AY8" s="1102"/>
      <c r="AZ8" s="1103"/>
      <c r="BA8" s="113">
        <v>0</v>
      </c>
      <c r="BB8" s="1126"/>
      <c r="BC8" s="110"/>
      <c r="BD8" s="114"/>
      <c r="BE8" s="115">
        <v>0</v>
      </c>
      <c r="BF8" s="111"/>
      <c r="BG8" s="1092"/>
      <c r="BH8" s="105" t="s">
        <v>26</v>
      </c>
      <c r="BI8" s="1156"/>
      <c r="BJ8" s="1157"/>
      <c r="BK8" s="116">
        <f t="shared" si="0"/>
        <v>506</v>
      </c>
      <c r="BL8" s="1161"/>
    </row>
    <row r="9" spans="1:65" ht="39" hidden="1" customHeight="1" x14ac:dyDescent="0.25">
      <c r="A9" s="1115"/>
      <c r="B9" s="105" t="s">
        <v>317</v>
      </c>
      <c r="C9" s="1107"/>
      <c r="D9" s="1121"/>
      <c r="E9" s="106">
        <v>0</v>
      </c>
      <c r="F9" s="1079"/>
      <c r="G9" s="1107"/>
      <c r="H9" s="1118"/>
      <c r="I9" s="96">
        <v>0</v>
      </c>
      <c r="J9" s="1079"/>
      <c r="K9" s="1107"/>
      <c r="L9" s="1118"/>
      <c r="M9" s="96">
        <v>0</v>
      </c>
      <c r="N9" s="1079"/>
      <c r="O9" s="1092"/>
      <c r="P9" s="105" t="s">
        <v>317</v>
      </c>
      <c r="Q9" s="1107"/>
      <c r="R9" s="1108"/>
      <c r="S9" s="96">
        <v>0</v>
      </c>
      <c r="T9" s="1079"/>
      <c r="U9" s="1107"/>
      <c r="V9" s="1108"/>
      <c r="W9" s="96">
        <v>0</v>
      </c>
      <c r="X9" s="1079"/>
      <c r="Y9" s="1096"/>
      <c r="Z9" s="1097"/>
      <c r="AA9" s="108">
        <v>0</v>
      </c>
      <c r="AB9" s="1113"/>
      <c r="AC9" s="109"/>
      <c r="AD9" s="109"/>
      <c r="AE9" s="1092"/>
      <c r="AF9" s="105" t="s">
        <v>317</v>
      </c>
      <c r="AG9" s="1096"/>
      <c r="AH9" s="1097"/>
      <c r="AI9" s="108">
        <v>0</v>
      </c>
      <c r="AJ9" s="1113"/>
      <c r="AK9" s="1102"/>
      <c r="AL9" s="1103"/>
      <c r="AM9" s="96">
        <v>0</v>
      </c>
      <c r="AN9" s="1123"/>
      <c r="AO9" s="110"/>
      <c r="AP9" s="112"/>
      <c r="AQ9" s="96">
        <v>0</v>
      </c>
      <c r="AR9" s="111"/>
      <c r="AS9" s="1092"/>
      <c r="AT9" s="105" t="s">
        <v>317</v>
      </c>
      <c r="AU9" s="1102"/>
      <c r="AV9" s="1103"/>
      <c r="AW9" s="108">
        <v>0</v>
      </c>
      <c r="AX9" s="1123"/>
      <c r="AY9" s="1102"/>
      <c r="AZ9" s="1103"/>
      <c r="BA9" s="113">
        <v>0</v>
      </c>
      <c r="BB9" s="1126"/>
      <c r="BC9" s="110"/>
      <c r="BD9" s="114"/>
      <c r="BE9" s="115">
        <v>0</v>
      </c>
      <c r="BF9" s="111"/>
      <c r="BG9" s="1092"/>
      <c r="BH9" s="105" t="s">
        <v>317</v>
      </c>
      <c r="BI9" s="1156"/>
      <c r="BJ9" s="1157"/>
      <c r="BK9" s="116">
        <f t="shared" si="0"/>
        <v>0</v>
      </c>
      <c r="BL9" s="1161"/>
    </row>
    <row r="10" spans="1:65" ht="39" customHeight="1" x14ac:dyDescent="0.25">
      <c r="A10" s="1115"/>
      <c r="B10" s="118" t="s">
        <v>27</v>
      </c>
      <c r="C10" s="1109"/>
      <c r="D10" s="1122"/>
      <c r="E10" s="119">
        <v>1</v>
      </c>
      <c r="F10" s="1080"/>
      <c r="G10" s="1109"/>
      <c r="H10" s="1119"/>
      <c r="I10" s="96">
        <v>3</v>
      </c>
      <c r="J10" s="1080"/>
      <c r="K10" s="1109"/>
      <c r="L10" s="1119"/>
      <c r="M10" s="96">
        <v>0</v>
      </c>
      <c r="N10" s="1080"/>
      <c r="O10" s="1093"/>
      <c r="P10" s="118" t="s">
        <v>27</v>
      </c>
      <c r="Q10" s="1109"/>
      <c r="R10" s="1110"/>
      <c r="S10" s="96">
        <v>2</v>
      </c>
      <c r="T10" s="1080"/>
      <c r="U10" s="1107"/>
      <c r="V10" s="1110"/>
      <c r="W10" s="96">
        <v>0</v>
      </c>
      <c r="X10" s="1080"/>
      <c r="Y10" s="1098"/>
      <c r="Z10" s="1099"/>
      <c r="AA10" s="120">
        <v>1</v>
      </c>
      <c r="AB10" s="1114"/>
      <c r="AC10" s="121"/>
      <c r="AD10" s="121"/>
      <c r="AE10" s="1093"/>
      <c r="AF10" s="118" t="s">
        <v>27</v>
      </c>
      <c r="AG10" s="1098"/>
      <c r="AH10" s="1099"/>
      <c r="AI10" s="120">
        <v>0</v>
      </c>
      <c r="AJ10" s="1114"/>
      <c r="AK10" s="1104"/>
      <c r="AL10" s="1105"/>
      <c r="AM10" s="123">
        <v>1</v>
      </c>
      <c r="AN10" s="1124"/>
      <c r="AO10" s="122"/>
      <c r="AP10" s="125"/>
      <c r="AQ10" s="123">
        <v>0</v>
      </c>
      <c r="AR10" s="124"/>
      <c r="AS10" s="1093"/>
      <c r="AT10" s="118" t="s">
        <v>27</v>
      </c>
      <c r="AU10" s="1104"/>
      <c r="AV10" s="1105"/>
      <c r="AW10" s="120">
        <v>4</v>
      </c>
      <c r="AX10" s="1124"/>
      <c r="AY10" s="1104"/>
      <c r="AZ10" s="1105"/>
      <c r="BA10" s="126">
        <v>0</v>
      </c>
      <c r="BB10" s="1127"/>
      <c r="BC10" s="122"/>
      <c r="BD10" s="127"/>
      <c r="BE10" s="128">
        <v>0</v>
      </c>
      <c r="BF10" s="129"/>
      <c r="BG10" s="1093"/>
      <c r="BH10" s="118" t="s">
        <v>27</v>
      </c>
      <c r="BI10" s="1158"/>
      <c r="BJ10" s="1159"/>
      <c r="BK10" s="116">
        <f t="shared" si="0"/>
        <v>12</v>
      </c>
      <c r="BL10" s="1162"/>
    </row>
    <row r="11" spans="1:65" ht="27" customHeight="1" x14ac:dyDescent="0.25">
      <c r="A11" s="1091" t="s">
        <v>29</v>
      </c>
      <c r="B11" s="89" t="s">
        <v>40</v>
      </c>
      <c r="C11" s="90">
        <v>18400</v>
      </c>
      <c r="D11" s="130">
        <v>18400</v>
      </c>
      <c r="E11" s="131">
        <v>5061</v>
      </c>
      <c r="F11" s="92">
        <f>E11/C11</f>
        <v>0.27505434782608695</v>
      </c>
      <c r="G11" s="90">
        <v>5300</v>
      </c>
      <c r="H11" s="132">
        <v>5300</v>
      </c>
      <c r="I11" s="131">
        <v>2068</v>
      </c>
      <c r="J11" s="92">
        <f>I11/H11</f>
        <v>0.390188679245283</v>
      </c>
      <c r="K11" s="90">
        <v>22740</v>
      </c>
      <c r="L11" s="132">
        <v>22740</v>
      </c>
      <c r="M11" s="131">
        <v>8124</v>
      </c>
      <c r="N11" s="92">
        <f>M11/L11</f>
        <v>0.35725593667546174</v>
      </c>
      <c r="O11" s="1092" t="s">
        <v>29</v>
      </c>
      <c r="P11" s="133" t="s">
        <v>40</v>
      </c>
      <c r="Q11" s="134">
        <v>36400</v>
      </c>
      <c r="R11" s="135">
        <v>36400</v>
      </c>
      <c r="S11" s="93">
        <v>8709</v>
      </c>
      <c r="T11" s="136">
        <f>S11/R11</f>
        <v>0.23925824175824176</v>
      </c>
      <c r="U11" s="90">
        <v>7700</v>
      </c>
      <c r="V11" s="130">
        <v>7700</v>
      </c>
      <c r="W11" s="137">
        <v>2854</v>
      </c>
      <c r="X11" s="136">
        <f>W11/V11</f>
        <v>0.37064935064935067</v>
      </c>
      <c r="Y11" s="90">
        <v>0</v>
      </c>
      <c r="Z11" s="132">
        <v>0</v>
      </c>
      <c r="AA11" s="131">
        <v>0</v>
      </c>
      <c r="AB11" s="92">
        <v>0</v>
      </c>
      <c r="AC11" s="138"/>
      <c r="AD11" s="138"/>
      <c r="AE11" s="1091" t="s">
        <v>29</v>
      </c>
      <c r="AF11" s="89" t="s">
        <v>40</v>
      </c>
      <c r="AG11" s="90">
        <v>0</v>
      </c>
      <c r="AH11" s="132">
        <v>0</v>
      </c>
      <c r="AI11" s="131">
        <v>0</v>
      </c>
      <c r="AJ11" s="92">
        <v>0</v>
      </c>
      <c r="AK11" s="134">
        <v>0</v>
      </c>
      <c r="AL11" s="139">
        <v>0</v>
      </c>
      <c r="AM11" s="131">
        <v>0</v>
      </c>
      <c r="AN11" s="136">
        <v>0</v>
      </c>
      <c r="AO11" s="90">
        <v>950</v>
      </c>
      <c r="AP11" s="132">
        <v>950</v>
      </c>
      <c r="AQ11" s="131">
        <v>425</v>
      </c>
      <c r="AR11" s="92">
        <f>AQ11/AO11</f>
        <v>0.44736842105263158</v>
      </c>
      <c r="AS11" s="1091" t="s">
        <v>29</v>
      </c>
      <c r="AT11" s="140" t="s">
        <v>40</v>
      </c>
      <c r="AU11" s="90">
        <v>3500</v>
      </c>
      <c r="AV11" s="132">
        <v>3500</v>
      </c>
      <c r="AW11" s="131">
        <v>0</v>
      </c>
      <c r="AX11" s="92">
        <f>AW11/AV11</f>
        <v>0</v>
      </c>
      <c r="AY11" s="134">
        <v>500</v>
      </c>
      <c r="AZ11" s="141">
        <v>1500</v>
      </c>
      <c r="BA11" s="93">
        <v>1258</v>
      </c>
      <c r="BB11" s="136">
        <f>BA11/AY11</f>
        <v>2.516</v>
      </c>
      <c r="BC11" s="90">
        <v>350</v>
      </c>
      <c r="BD11" s="130">
        <v>350</v>
      </c>
      <c r="BE11" s="131">
        <v>216</v>
      </c>
      <c r="BF11" s="92">
        <f>BE11/BC11</f>
        <v>0.6171428571428571</v>
      </c>
      <c r="BG11" s="1091" t="s">
        <v>29</v>
      </c>
      <c r="BH11" s="140" t="s">
        <v>40</v>
      </c>
      <c r="BI11" s="90">
        <f>BC11+AY11+AU11+AO11+AK11+AG11+Z11+U11+Q11+K11+G11+C11</f>
        <v>95840</v>
      </c>
      <c r="BJ11" s="130">
        <f>BD11+AZ11+AV11+AP11+AL11+AH11+Z11+V11+R11+L11+H11+D11</f>
        <v>96840</v>
      </c>
      <c r="BK11" s="130">
        <f>BE11+BA11+AW11+AQ11+AM11+AI11+AA11+W11+S11+M11+I11+E11</f>
        <v>28715</v>
      </c>
      <c r="BL11" s="142">
        <f>BK11/BJ11</f>
        <v>0.29652003304419661</v>
      </c>
    </row>
    <row r="12" spans="1:65" ht="27" customHeight="1" x14ac:dyDescent="0.25">
      <c r="A12" s="1092"/>
      <c r="B12" s="105" t="s">
        <v>41</v>
      </c>
      <c r="C12" s="143">
        <v>1000</v>
      </c>
      <c r="D12" s="144">
        <v>1000</v>
      </c>
      <c r="E12" s="145">
        <v>882</v>
      </c>
      <c r="F12" s="146">
        <f>E12/D12</f>
        <v>0.88200000000000001</v>
      </c>
      <c r="G12" s="143">
        <v>1400</v>
      </c>
      <c r="H12" s="144">
        <v>1400</v>
      </c>
      <c r="I12" s="145">
        <v>568</v>
      </c>
      <c r="J12" s="146">
        <f>I12/H12</f>
        <v>0.40571428571428569</v>
      </c>
      <c r="K12" s="143">
        <v>2000</v>
      </c>
      <c r="L12" s="144">
        <v>2000</v>
      </c>
      <c r="M12" s="145">
        <v>3427</v>
      </c>
      <c r="N12" s="146">
        <f>M12/L12</f>
        <v>1.7135</v>
      </c>
      <c r="O12" s="1092"/>
      <c r="P12" s="147" t="s">
        <v>41</v>
      </c>
      <c r="Q12" s="143">
        <v>2800</v>
      </c>
      <c r="R12" s="144">
        <v>2800</v>
      </c>
      <c r="S12" s="96">
        <v>2220</v>
      </c>
      <c r="T12" s="148">
        <f>S12/R12</f>
        <v>0.79285714285714282</v>
      </c>
      <c r="U12" s="149">
        <v>2000</v>
      </c>
      <c r="V12" s="150">
        <v>2000</v>
      </c>
      <c r="W12" s="128">
        <v>2782</v>
      </c>
      <c r="X12" s="148">
        <f>W12/V12</f>
        <v>1.391</v>
      </c>
      <c r="Y12" s="149">
        <v>200</v>
      </c>
      <c r="Z12" s="117">
        <v>200</v>
      </c>
      <c r="AA12" s="96">
        <v>65</v>
      </c>
      <c r="AB12" s="151">
        <f>AA12/Z12</f>
        <v>0.32500000000000001</v>
      </c>
      <c r="AC12" s="138"/>
      <c r="AD12" s="138"/>
      <c r="AE12" s="1092"/>
      <c r="AF12" s="105" t="s">
        <v>41</v>
      </c>
      <c r="AG12" s="149">
        <v>2620.9</v>
      </c>
      <c r="AH12" s="117">
        <v>2620.9</v>
      </c>
      <c r="AI12" s="96">
        <v>1822</v>
      </c>
      <c r="AJ12" s="151">
        <f>AI12/AH12</f>
        <v>0.69518104467930864</v>
      </c>
      <c r="AK12" s="143">
        <v>1500</v>
      </c>
      <c r="AL12" s="152">
        <v>1500</v>
      </c>
      <c r="AM12" s="144">
        <v>1229</v>
      </c>
      <c r="AN12" s="153">
        <f>AM12/AL12</f>
        <v>0.81933333333333336</v>
      </c>
      <c r="AO12" s="143">
        <v>300</v>
      </c>
      <c r="AP12" s="144">
        <v>300</v>
      </c>
      <c r="AQ12" s="145">
        <v>529</v>
      </c>
      <c r="AR12" s="146">
        <f>AQ12/AP12</f>
        <v>1.7633333333333334</v>
      </c>
      <c r="AS12" s="1092"/>
      <c r="AT12" s="154" t="s">
        <v>41</v>
      </c>
      <c r="AU12" s="143">
        <v>1100</v>
      </c>
      <c r="AV12" s="144">
        <v>1100</v>
      </c>
      <c r="AW12" s="145">
        <v>312</v>
      </c>
      <c r="AX12" s="146">
        <f>AW12/AV12</f>
        <v>0.28363636363636363</v>
      </c>
      <c r="AY12" s="143">
        <v>1500</v>
      </c>
      <c r="AZ12" s="155">
        <v>1700</v>
      </c>
      <c r="BA12" s="96">
        <v>1206</v>
      </c>
      <c r="BB12" s="148">
        <f>BA12/AZ12</f>
        <v>0.70941176470588241</v>
      </c>
      <c r="BC12" s="149">
        <v>500</v>
      </c>
      <c r="BD12" s="150">
        <v>500</v>
      </c>
      <c r="BE12" s="96">
        <v>260</v>
      </c>
      <c r="BF12" s="151">
        <f>BE12/BD12</f>
        <v>0.52</v>
      </c>
      <c r="BG12" s="1092"/>
      <c r="BH12" s="154" t="s">
        <v>41</v>
      </c>
      <c r="BI12" s="143">
        <f>BC12+AY12+AU12+AO12+AK12+AG12+Y12+U12+Q12+K12+G12+C12</f>
        <v>16920.900000000001</v>
      </c>
      <c r="BJ12" s="155">
        <f t="shared" ref="BJ12:BJ26" si="1">BD12+AZ12+AV12+AP12+AL12+AH12+Z12+V12+R12+L12+H12+D12</f>
        <v>17120.900000000001</v>
      </c>
      <c r="BK12" s="155">
        <f t="shared" ref="BK12:BK13" si="2">BE12+BA12+AW12+AQ12+AM12+AI12+AA12+W12+S12+M12+I12+E12</f>
        <v>15302</v>
      </c>
      <c r="BL12" s="156">
        <f t="shared" ref="BL12:BL27" si="3">BK12/BJ12</f>
        <v>0.89376142609325437</v>
      </c>
    </row>
    <row r="13" spans="1:65" ht="27" customHeight="1" x14ac:dyDescent="0.25">
      <c r="A13" s="1092"/>
      <c r="B13" s="107" t="s">
        <v>34</v>
      </c>
      <c r="C13" s="143">
        <v>0</v>
      </c>
      <c r="D13" s="144">
        <v>0</v>
      </c>
      <c r="E13" s="145">
        <v>0</v>
      </c>
      <c r="F13" s="146">
        <v>0</v>
      </c>
      <c r="G13" s="143">
        <v>0</v>
      </c>
      <c r="H13" s="144">
        <v>0</v>
      </c>
      <c r="I13" s="145">
        <v>0</v>
      </c>
      <c r="J13" s="146">
        <v>0</v>
      </c>
      <c r="K13" s="143">
        <v>0</v>
      </c>
      <c r="L13" s="144">
        <v>0</v>
      </c>
      <c r="M13" s="145">
        <v>0</v>
      </c>
      <c r="N13" s="146">
        <v>0</v>
      </c>
      <c r="O13" s="1092"/>
      <c r="P13" s="147" t="s">
        <v>34</v>
      </c>
      <c r="Q13" s="143">
        <v>0</v>
      </c>
      <c r="R13" s="144">
        <v>0</v>
      </c>
      <c r="S13" s="96">
        <v>0</v>
      </c>
      <c r="T13" s="148">
        <v>0</v>
      </c>
      <c r="U13" s="149">
        <v>0</v>
      </c>
      <c r="V13" s="150">
        <v>0</v>
      </c>
      <c r="W13" s="128">
        <v>0</v>
      </c>
      <c r="X13" s="148">
        <v>0</v>
      </c>
      <c r="Y13" s="149">
        <v>0</v>
      </c>
      <c r="Z13" s="117">
        <v>0</v>
      </c>
      <c r="AA13" s="96">
        <v>0</v>
      </c>
      <c r="AB13" s="151">
        <v>0</v>
      </c>
      <c r="AC13" s="138"/>
      <c r="AD13" s="138"/>
      <c r="AE13" s="1092"/>
      <c r="AF13" s="107" t="s">
        <v>34</v>
      </c>
      <c r="AG13" s="149">
        <v>0</v>
      </c>
      <c r="AH13" s="117">
        <v>0</v>
      </c>
      <c r="AI13" s="96">
        <v>0</v>
      </c>
      <c r="AJ13" s="151">
        <v>0</v>
      </c>
      <c r="AK13" s="143">
        <v>0</v>
      </c>
      <c r="AL13" s="152">
        <v>0</v>
      </c>
      <c r="AM13" s="144">
        <v>0</v>
      </c>
      <c r="AN13" s="153">
        <v>0</v>
      </c>
      <c r="AO13" s="143">
        <v>0</v>
      </c>
      <c r="AP13" s="144">
        <v>0</v>
      </c>
      <c r="AQ13" s="145">
        <v>0</v>
      </c>
      <c r="AR13" s="146">
        <v>0</v>
      </c>
      <c r="AS13" s="1092"/>
      <c r="AT13" s="154" t="s">
        <v>34</v>
      </c>
      <c r="AU13" s="143">
        <v>0</v>
      </c>
      <c r="AV13" s="144">
        <v>0</v>
      </c>
      <c r="AW13" s="145">
        <v>0</v>
      </c>
      <c r="AX13" s="146">
        <v>0</v>
      </c>
      <c r="AY13" s="143">
        <v>0</v>
      </c>
      <c r="AZ13" s="155">
        <v>0</v>
      </c>
      <c r="BA13" s="96">
        <v>0</v>
      </c>
      <c r="BB13" s="148">
        <v>0</v>
      </c>
      <c r="BC13" s="149">
        <v>0</v>
      </c>
      <c r="BD13" s="150">
        <v>0</v>
      </c>
      <c r="BE13" s="96">
        <v>0</v>
      </c>
      <c r="BF13" s="151">
        <v>0</v>
      </c>
      <c r="BG13" s="1092"/>
      <c r="BH13" s="154" t="s">
        <v>34</v>
      </c>
      <c r="BI13" s="143">
        <f t="shared" ref="BI13:BI20" si="4">BC13+AY13+AU13+AO13+AK13+AG13+Y13+U13+Q13+K13+G13+C13</f>
        <v>0</v>
      </c>
      <c r="BJ13" s="155">
        <f t="shared" si="1"/>
        <v>0</v>
      </c>
      <c r="BK13" s="155">
        <f t="shared" si="2"/>
        <v>0</v>
      </c>
      <c r="BL13" s="156">
        <v>0</v>
      </c>
    </row>
    <row r="14" spans="1:65" ht="27" customHeight="1" x14ac:dyDescent="0.25">
      <c r="A14" s="1092"/>
      <c r="B14" s="105" t="s">
        <v>7</v>
      </c>
      <c r="C14" s="143">
        <v>100</v>
      </c>
      <c r="D14" s="144">
        <v>100</v>
      </c>
      <c r="E14" s="145">
        <v>0</v>
      </c>
      <c r="F14" s="146">
        <f>E14/D14</f>
        <v>0</v>
      </c>
      <c r="G14" s="143">
        <v>60</v>
      </c>
      <c r="H14" s="144">
        <v>60</v>
      </c>
      <c r="I14" s="145">
        <v>0</v>
      </c>
      <c r="J14" s="146">
        <f>I14/H14</f>
        <v>0</v>
      </c>
      <c r="K14" s="143">
        <v>30</v>
      </c>
      <c r="L14" s="144">
        <v>30</v>
      </c>
      <c r="M14" s="145">
        <v>18</v>
      </c>
      <c r="N14" s="146">
        <f t="shared" ref="N14:N21" si="5">M14/L14</f>
        <v>0.6</v>
      </c>
      <c r="O14" s="1092"/>
      <c r="P14" s="147" t="s">
        <v>7</v>
      </c>
      <c r="Q14" s="143">
        <v>120</v>
      </c>
      <c r="R14" s="144">
        <v>120</v>
      </c>
      <c r="S14" s="96">
        <v>28</v>
      </c>
      <c r="T14" s="148">
        <f t="shared" ref="T14:T21" si="6">S14/R14</f>
        <v>0.23333333333333334</v>
      </c>
      <c r="U14" s="149">
        <v>150</v>
      </c>
      <c r="V14" s="150">
        <v>150</v>
      </c>
      <c r="W14" s="128">
        <v>36</v>
      </c>
      <c r="X14" s="148">
        <f t="shared" ref="X14:X21" si="7">W14/V14</f>
        <v>0.24</v>
      </c>
      <c r="Y14" s="149">
        <v>20</v>
      </c>
      <c r="Z14" s="117">
        <v>20</v>
      </c>
      <c r="AA14" s="96">
        <v>0</v>
      </c>
      <c r="AB14" s="151">
        <v>0</v>
      </c>
      <c r="AC14" s="138"/>
      <c r="AD14" s="138"/>
      <c r="AE14" s="1092"/>
      <c r="AF14" s="105" t="s">
        <v>7</v>
      </c>
      <c r="AG14" s="149">
        <v>0</v>
      </c>
      <c r="AH14" s="117">
        <v>0</v>
      </c>
      <c r="AI14" s="96">
        <v>0</v>
      </c>
      <c r="AJ14" s="151">
        <v>0</v>
      </c>
      <c r="AK14" s="143">
        <v>100</v>
      </c>
      <c r="AL14" s="152">
        <v>100</v>
      </c>
      <c r="AM14" s="144">
        <v>0</v>
      </c>
      <c r="AN14" s="153">
        <f>AM14/AL14</f>
        <v>0</v>
      </c>
      <c r="AO14" s="143">
        <v>20</v>
      </c>
      <c r="AP14" s="144">
        <v>20</v>
      </c>
      <c r="AQ14" s="145">
        <v>47</v>
      </c>
      <c r="AR14" s="146">
        <f>AQ14/AO14</f>
        <v>2.35</v>
      </c>
      <c r="AS14" s="1092"/>
      <c r="AT14" s="154" t="s">
        <v>7</v>
      </c>
      <c r="AU14" s="143">
        <v>150</v>
      </c>
      <c r="AV14" s="144">
        <v>150</v>
      </c>
      <c r="AW14" s="145">
        <v>10</v>
      </c>
      <c r="AX14" s="146">
        <f>AW14/AV14</f>
        <v>6.6666666666666666E-2</v>
      </c>
      <c r="AY14" s="143">
        <v>100</v>
      </c>
      <c r="AZ14" s="155">
        <v>0</v>
      </c>
      <c r="BA14" s="96">
        <v>0</v>
      </c>
      <c r="BB14" s="148">
        <v>0</v>
      </c>
      <c r="BC14" s="149">
        <v>0</v>
      </c>
      <c r="BD14" s="150">
        <v>0</v>
      </c>
      <c r="BE14" s="96">
        <v>0</v>
      </c>
      <c r="BF14" s="151">
        <v>0</v>
      </c>
      <c r="BG14" s="1092"/>
      <c r="BH14" s="154" t="s">
        <v>7</v>
      </c>
      <c r="BI14" s="143">
        <f t="shared" si="4"/>
        <v>850</v>
      </c>
      <c r="BJ14" s="155">
        <f t="shared" si="1"/>
        <v>750</v>
      </c>
      <c r="BK14" s="155">
        <f>BE14+BA14+AW14+AQ14+AM14+AI14+AA14+W14+S14+M14+I14+E14</f>
        <v>139</v>
      </c>
      <c r="BL14" s="156">
        <f t="shared" si="3"/>
        <v>0.18533333333333332</v>
      </c>
    </row>
    <row r="15" spans="1:65" ht="27" customHeight="1" x14ac:dyDescent="0.25">
      <c r="A15" s="1092"/>
      <c r="B15" s="105" t="s">
        <v>8</v>
      </c>
      <c r="C15" s="143">
        <v>400</v>
      </c>
      <c r="D15" s="144">
        <v>400</v>
      </c>
      <c r="E15" s="145">
        <v>461</v>
      </c>
      <c r="F15" s="146">
        <f>E15/D15</f>
        <v>1.1525000000000001</v>
      </c>
      <c r="G15" s="143">
        <v>650</v>
      </c>
      <c r="H15" s="144">
        <v>650</v>
      </c>
      <c r="I15" s="145">
        <v>769</v>
      </c>
      <c r="J15" s="146">
        <f>I15/H15</f>
        <v>1.1830769230769231</v>
      </c>
      <c r="K15" s="143">
        <v>1600</v>
      </c>
      <c r="L15" s="144">
        <v>1600</v>
      </c>
      <c r="M15" s="145">
        <v>1627</v>
      </c>
      <c r="N15" s="146">
        <f t="shared" si="5"/>
        <v>1.016875</v>
      </c>
      <c r="O15" s="1092"/>
      <c r="P15" s="147" t="s">
        <v>8</v>
      </c>
      <c r="Q15" s="143">
        <v>1200</v>
      </c>
      <c r="R15" s="144">
        <v>1200</v>
      </c>
      <c r="S15" s="96">
        <v>1423</v>
      </c>
      <c r="T15" s="148">
        <f t="shared" si="6"/>
        <v>1.1858333333333333</v>
      </c>
      <c r="U15" s="149">
        <v>1100</v>
      </c>
      <c r="V15" s="150">
        <v>1100</v>
      </c>
      <c r="W15" s="128">
        <v>1263</v>
      </c>
      <c r="X15" s="148">
        <f t="shared" si="7"/>
        <v>1.1481818181818182</v>
      </c>
      <c r="Y15" s="149">
        <v>140</v>
      </c>
      <c r="Z15" s="117">
        <v>140</v>
      </c>
      <c r="AA15" s="96">
        <v>158</v>
      </c>
      <c r="AB15" s="151">
        <f>AA15/Z15</f>
        <v>1.1285714285714286</v>
      </c>
      <c r="AC15" s="138"/>
      <c r="AD15" s="138"/>
      <c r="AE15" s="1092"/>
      <c r="AF15" s="105" t="s">
        <v>8</v>
      </c>
      <c r="AG15" s="149">
        <v>271.39999999999998</v>
      </c>
      <c r="AH15" s="117">
        <v>271.39999999999998</v>
      </c>
      <c r="AI15" s="96">
        <v>224</v>
      </c>
      <c r="AJ15" s="151">
        <f>AI15/AH15</f>
        <v>0.82535003684598385</v>
      </c>
      <c r="AK15" s="143">
        <v>1100</v>
      </c>
      <c r="AL15" s="152">
        <v>1100</v>
      </c>
      <c r="AM15" s="144">
        <v>1043</v>
      </c>
      <c r="AN15" s="153">
        <f>AM15/AL15</f>
        <v>0.94818181818181824</v>
      </c>
      <c r="AO15" s="143">
        <v>140</v>
      </c>
      <c r="AP15" s="144">
        <v>140</v>
      </c>
      <c r="AQ15" s="145">
        <v>134</v>
      </c>
      <c r="AR15" s="146">
        <f>AQ15/AP15</f>
        <v>0.95714285714285718</v>
      </c>
      <c r="AS15" s="1092"/>
      <c r="AT15" s="154" t="s">
        <v>8</v>
      </c>
      <c r="AU15" s="143">
        <v>1200</v>
      </c>
      <c r="AV15" s="144">
        <v>1200</v>
      </c>
      <c r="AW15" s="145">
        <v>1342</v>
      </c>
      <c r="AX15" s="146">
        <f>AW15/AV15</f>
        <v>1.1183333333333334</v>
      </c>
      <c r="AY15" s="143">
        <v>250</v>
      </c>
      <c r="AZ15" s="155">
        <v>250</v>
      </c>
      <c r="BA15" s="96">
        <v>250</v>
      </c>
      <c r="BB15" s="148">
        <f>BA15/AZ15</f>
        <v>1</v>
      </c>
      <c r="BC15" s="149">
        <v>610</v>
      </c>
      <c r="BD15" s="150">
        <v>610</v>
      </c>
      <c r="BE15" s="96">
        <v>602</v>
      </c>
      <c r="BF15" s="151">
        <f>BE15/BD15</f>
        <v>0.9868852459016394</v>
      </c>
      <c r="BG15" s="1092"/>
      <c r="BH15" s="154" t="s">
        <v>8</v>
      </c>
      <c r="BI15" s="143">
        <f t="shared" si="4"/>
        <v>8661.4</v>
      </c>
      <c r="BJ15" s="155">
        <f t="shared" si="1"/>
        <v>8661.4</v>
      </c>
      <c r="BK15" s="155">
        <f>BE15+BA15+AW15+AQ15+AM15+AI15+AA15+W15+S15+M15+I15+E15</f>
        <v>9296</v>
      </c>
      <c r="BL15" s="156">
        <f t="shared" si="3"/>
        <v>1.0732676010806568</v>
      </c>
    </row>
    <row r="16" spans="1:65" ht="27" customHeight="1" x14ac:dyDescent="0.25">
      <c r="A16" s="1092"/>
      <c r="B16" s="105" t="s">
        <v>9</v>
      </c>
      <c r="C16" s="143">
        <v>900</v>
      </c>
      <c r="D16" s="144">
        <v>900</v>
      </c>
      <c r="E16" s="145">
        <v>136</v>
      </c>
      <c r="F16" s="146">
        <v>0</v>
      </c>
      <c r="G16" s="143">
        <v>50</v>
      </c>
      <c r="H16" s="144">
        <v>50</v>
      </c>
      <c r="I16" s="145">
        <v>51</v>
      </c>
      <c r="J16" s="146">
        <f>I16/H16</f>
        <v>1.02</v>
      </c>
      <c r="K16" s="143">
        <v>400</v>
      </c>
      <c r="L16" s="144">
        <v>400</v>
      </c>
      <c r="M16" s="145">
        <v>249</v>
      </c>
      <c r="N16" s="146">
        <f t="shared" si="5"/>
        <v>0.62250000000000005</v>
      </c>
      <c r="O16" s="1092"/>
      <c r="P16" s="147" t="s">
        <v>9</v>
      </c>
      <c r="Q16" s="143">
        <v>800</v>
      </c>
      <c r="R16" s="144">
        <v>800</v>
      </c>
      <c r="S16" s="96">
        <v>126</v>
      </c>
      <c r="T16" s="148">
        <f t="shared" si="6"/>
        <v>0.1575</v>
      </c>
      <c r="U16" s="149">
        <v>100</v>
      </c>
      <c r="V16" s="150">
        <v>100</v>
      </c>
      <c r="W16" s="128">
        <v>148</v>
      </c>
      <c r="X16" s="148">
        <f t="shared" si="7"/>
        <v>1.48</v>
      </c>
      <c r="Y16" s="149">
        <v>0</v>
      </c>
      <c r="Z16" s="117">
        <v>0</v>
      </c>
      <c r="AA16" s="96">
        <v>0</v>
      </c>
      <c r="AB16" s="151">
        <v>0</v>
      </c>
      <c r="AC16" s="138"/>
      <c r="AD16" s="138"/>
      <c r="AE16" s="1092"/>
      <c r="AF16" s="105" t="s">
        <v>9</v>
      </c>
      <c r="AG16" s="149">
        <v>0</v>
      </c>
      <c r="AH16" s="117">
        <v>0</v>
      </c>
      <c r="AI16" s="96">
        <v>0</v>
      </c>
      <c r="AJ16" s="151">
        <v>0</v>
      </c>
      <c r="AK16" s="143">
        <v>0</v>
      </c>
      <c r="AL16" s="152">
        <v>0</v>
      </c>
      <c r="AM16" s="144">
        <v>6</v>
      </c>
      <c r="AN16" s="153">
        <v>0</v>
      </c>
      <c r="AO16" s="143">
        <v>80</v>
      </c>
      <c r="AP16" s="144">
        <v>80</v>
      </c>
      <c r="AQ16" s="145">
        <v>17</v>
      </c>
      <c r="AR16" s="146">
        <v>0</v>
      </c>
      <c r="AS16" s="1092"/>
      <c r="AT16" s="154" t="s">
        <v>9</v>
      </c>
      <c r="AU16" s="143">
        <v>50</v>
      </c>
      <c r="AV16" s="144">
        <v>50</v>
      </c>
      <c r="AW16" s="145">
        <v>0</v>
      </c>
      <c r="AX16" s="146">
        <f>AW16/AV16</f>
        <v>0</v>
      </c>
      <c r="AY16" s="143">
        <v>0</v>
      </c>
      <c r="AZ16" s="155">
        <v>0</v>
      </c>
      <c r="BA16" s="96">
        <v>0</v>
      </c>
      <c r="BB16" s="148">
        <v>0</v>
      </c>
      <c r="BC16" s="149">
        <v>0</v>
      </c>
      <c r="BD16" s="150">
        <v>0</v>
      </c>
      <c r="BE16" s="96">
        <v>0</v>
      </c>
      <c r="BF16" s="151">
        <v>0</v>
      </c>
      <c r="BG16" s="1092"/>
      <c r="BH16" s="154" t="s">
        <v>9</v>
      </c>
      <c r="BI16" s="143">
        <f t="shared" si="4"/>
        <v>2380</v>
      </c>
      <c r="BJ16" s="155">
        <f t="shared" si="1"/>
        <v>2380</v>
      </c>
      <c r="BK16" s="155">
        <f t="shared" ref="BK16:BK26" si="8">BE16+BA16+AW16+AQ16+AM16+AI16+AA16+W16+S16+M16+I16+E16</f>
        <v>733</v>
      </c>
      <c r="BL16" s="156">
        <f t="shared" si="3"/>
        <v>0.30798319327731094</v>
      </c>
    </row>
    <row r="17" spans="1:64" ht="27" customHeight="1" x14ac:dyDescent="0.25">
      <c r="A17" s="1092"/>
      <c r="B17" s="105" t="s">
        <v>10</v>
      </c>
      <c r="C17" s="157">
        <v>255</v>
      </c>
      <c r="D17" s="158">
        <v>255</v>
      </c>
      <c r="E17" s="145">
        <v>256</v>
      </c>
      <c r="F17" s="146">
        <f>E17/D17</f>
        <v>1.003921568627451</v>
      </c>
      <c r="G17" s="157">
        <v>380</v>
      </c>
      <c r="H17" s="158">
        <v>380</v>
      </c>
      <c r="I17" s="145">
        <v>307</v>
      </c>
      <c r="J17" s="146">
        <f>I17/H17</f>
        <v>0.80789473684210522</v>
      </c>
      <c r="K17" s="143">
        <v>1690</v>
      </c>
      <c r="L17" s="144">
        <v>1690</v>
      </c>
      <c r="M17" s="145">
        <v>1773</v>
      </c>
      <c r="N17" s="146">
        <f t="shared" si="5"/>
        <v>1.0491124260355029</v>
      </c>
      <c r="O17" s="1092"/>
      <c r="P17" s="147" t="s">
        <v>10</v>
      </c>
      <c r="Q17" s="143">
        <v>1000</v>
      </c>
      <c r="R17" s="144">
        <v>1000</v>
      </c>
      <c r="S17" s="96">
        <v>2016</v>
      </c>
      <c r="T17" s="148">
        <f t="shared" si="6"/>
        <v>2.016</v>
      </c>
      <c r="U17" s="149">
        <v>2500</v>
      </c>
      <c r="V17" s="150">
        <v>2500</v>
      </c>
      <c r="W17" s="128">
        <v>2966</v>
      </c>
      <c r="X17" s="148">
        <f t="shared" si="7"/>
        <v>1.1863999999999999</v>
      </c>
      <c r="Y17" s="149">
        <v>40</v>
      </c>
      <c r="Z17" s="117">
        <v>40</v>
      </c>
      <c r="AA17" s="96">
        <v>34</v>
      </c>
      <c r="AB17" s="151">
        <f>AA17/Z17</f>
        <v>0.85</v>
      </c>
      <c r="AC17" s="138"/>
      <c r="AD17" s="138"/>
      <c r="AE17" s="1092"/>
      <c r="AF17" s="105" t="s">
        <v>10</v>
      </c>
      <c r="AG17" s="149">
        <v>981.7</v>
      </c>
      <c r="AH17" s="117">
        <v>981.7</v>
      </c>
      <c r="AI17" s="96">
        <v>740</v>
      </c>
      <c r="AJ17" s="151">
        <f>AI17/AH17</f>
        <v>0.75379443821941527</v>
      </c>
      <c r="AK17" s="157">
        <v>200</v>
      </c>
      <c r="AL17" s="159">
        <v>200</v>
      </c>
      <c r="AM17" s="144">
        <v>414</v>
      </c>
      <c r="AN17" s="153">
        <f>AM17/AL17</f>
        <v>2.0699999999999998</v>
      </c>
      <c r="AO17" s="157">
        <v>320</v>
      </c>
      <c r="AP17" s="158">
        <v>320</v>
      </c>
      <c r="AQ17" s="145">
        <v>147</v>
      </c>
      <c r="AR17" s="146">
        <f>AQ17/AP17</f>
        <v>0.45937499999999998</v>
      </c>
      <c r="AS17" s="1092"/>
      <c r="AT17" s="154" t="s">
        <v>10</v>
      </c>
      <c r="AU17" s="157">
        <v>250</v>
      </c>
      <c r="AV17" s="158">
        <v>250</v>
      </c>
      <c r="AW17" s="145">
        <v>231</v>
      </c>
      <c r="AX17" s="146">
        <f>AW17/AV17</f>
        <v>0.92400000000000004</v>
      </c>
      <c r="AY17" s="157">
        <v>1450</v>
      </c>
      <c r="AZ17" s="155">
        <v>1350</v>
      </c>
      <c r="BA17" s="96">
        <v>844</v>
      </c>
      <c r="BB17" s="148">
        <f>BA17/AZ17</f>
        <v>0.62518518518518518</v>
      </c>
      <c r="BC17" s="149">
        <v>135</v>
      </c>
      <c r="BD17" s="150">
        <v>135</v>
      </c>
      <c r="BE17" s="96">
        <v>151</v>
      </c>
      <c r="BF17" s="151">
        <f>BE17/BD17</f>
        <v>1.1185185185185185</v>
      </c>
      <c r="BG17" s="1092"/>
      <c r="BH17" s="154" t="s">
        <v>10</v>
      </c>
      <c r="BI17" s="143">
        <f t="shared" si="4"/>
        <v>9201.7000000000007</v>
      </c>
      <c r="BJ17" s="155">
        <f t="shared" si="1"/>
        <v>9101.7000000000007</v>
      </c>
      <c r="BK17" s="155">
        <f t="shared" si="8"/>
        <v>9879</v>
      </c>
      <c r="BL17" s="156">
        <f t="shared" si="3"/>
        <v>1.0854016282672467</v>
      </c>
    </row>
    <row r="18" spans="1:64" ht="27" customHeight="1" x14ac:dyDescent="0.25">
      <c r="A18" s="1092"/>
      <c r="B18" s="105" t="s">
        <v>142</v>
      </c>
      <c r="C18" s="157">
        <v>0</v>
      </c>
      <c r="D18" s="158">
        <v>0</v>
      </c>
      <c r="E18" s="145">
        <v>0</v>
      </c>
      <c r="F18" s="146">
        <v>0</v>
      </c>
      <c r="G18" s="157">
        <v>0</v>
      </c>
      <c r="H18" s="158">
        <v>0</v>
      </c>
      <c r="I18" s="145">
        <v>0</v>
      </c>
      <c r="J18" s="146">
        <v>0</v>
      </c>
      <c r="K18" s="143">
        <v>0</v>
      </c>
      <c r="L18" s="144">
        <v>0</v>
      </c>
      <c r="M18" s="145">
        <v>0</v>
      </c>
      <c r="N18" s="146">
        <v>0</v>
      </c>
      <c r="O18" s="1092"/>
      <c r="P18" s="105" t="s">
        <v>142</v>
      </c>
      <c r="Q18" s="143">
        <v>0</v>
      </c>
      <c r="R18" s="144">
        <v>0</v>
      </c>
      <c r="S18" s="96">
        <v>0</v>
      </c>
      <c r="T18" s="148">
        <v>0</v>
      </c>
      <c r="U18" s="149">
        <v>0</v>
      </c>
      <c r="V18" s="150">
        <v>0</v>
      </c>
      <c r="W18" s="128">
        <v>0</v>
      </c>
      <c r="X18" s="148">
        <v>0</v>
      </c>
      <c r="Y18" s="149">
        <v>0</v>
      </c>
      <c r="Z18" s="117">
        <v>0</v>
      </c>
      <c r="AA18" s="96">
        <v>0</v>
      </c>
      <c r="AB18" s="151">
        <v>0</v>
      </c>
      <c r="AC18" s="138"/>
      <c r="AD18" s="138"/>
      <c r="AE18" s="1092"/>
      <c r="AF18" s="105" t="s">
        <v>142</v>
      </c>
      <c r="AG18" s="149">
        <v>0</v>
      </c>
      <c r="AH18" s="117">
        <v>0</v>
      </c>
      <c r="AI18" s="96">
        <v>0</v>
      </c>
      <c r="AJ18" s="151">
        <v>0</v>
      </c>
      <c r="AK18" s="157">
        <v>0</v>
      </c>
      <c r="AL18" s="159">
        <v>0</v>
      </c>
      <c r="AM18" s="144">
        <v>0</v>
      </c>
      <c r="AN18" s="153">
        <v>0</v>
      </c>
      <c r="AO18" s="157">
        <v>0</v>
      </c>
      <c r="AP18" s="158">
        <v>0</v>
      </c>
      <c r="AQ18" s="145">
        <v>0</v>
      </c>
      <c r="AR18" s="146">
        <v>0</v>
      </c>
      <c r="AS18" s="1092"/>
      <c r="AT18" s="160" t="s">
        <v>142</v>
      </c>
      <c r="AU18" s="157">
        <v>0</v>
      </c>
      <c r="AV18" s="158">
        <v>0</v>
      </c>
      <c r="AW18" s="145">
        <v>0</v>
      </c>
      <c r="AX18" s="146">
        <v>0</v>
      </c>
      <c r="AY18" s="157">
        <v>0</v>
      </c>
      <c r="AZ18" s="155">
        <v>0</v>
      </c>
      <c r="BA18" s="96">
        <v>0</v>
      </c>
      <c r="BB18" s="148">
        <v>0</v>
      </c>
      <c r="BC18" s="149">
        <v>0</v>
      </c>
      <c r="BD18" s="150">
        <v>0</v>
      </c>
      <c r="BE18" s="96">
        <v>0</v>
      </c>
      <c r="BF18" s="151">
        <v>0</v>
      </c>
      <c r="BG18" s="1092"/>
      <c r="BH18" s="160" t="s">
        <v>142</v>
      </c>
      <c r="BI18" s="143">
        <f t="shared" si="4"/>
        <v>0</v>
      </c>
      <c r="BJ18" s="155">
        <f t="shared" si="1"/>
        <v>0</v>
      </c>
      <c r="BK18" s="155">
        <f t="shared" si="8"/>
        <v>0</v>
      </c>
      <c r="BL18" s="156">
        <v>0</v>
      </c>
    </row>
    <row r="19" spans="1:64" ht="27" customHeight="1" x14ac:dyDescent="0.25">
      <c r="A19" s="1092"/>
      <c r="B19" s="105" t="s">
        <v>143</v>
      </c>
      <c r="C19" s="157">
        <v>0</v>
      </c>
      <c r="D19" s="158">
        <v>0</v>
      </c>
      <c r="E19" s="145">
        <v>0</v>
      </c>
      <c r="F19" s="146">
        <v>0</v>
      </c>
      <c r="G19" s="157">
        <v>0</v>
      </c>
      <c r="H19" s="158">
        <v>0</v>
      </c>
      <c r="I19" s="145">
        <v>0</v>
      </c>
      <c r="J19" s="146">
        <v>0</v>
      </c>
      <c r="K19" s="143">
        <v>0</v>
      </c>
      <c r="L19" s="144">
        <v>0</v>
      </c>
      <c r="M19" s="145">
        <v>0</v>
      </c>
      <c r="N19" s="146">
        <v>0</v>
      </c>
      <c r="O19" s="1092"/>
      <c r="P19" s="105" t="s">
        <v>143</v>
      </c>
      <c r="Q19" s="143">
        <v>0</v>
      </c>
      <c r="R19" s="144">
        <v>0</v>
      </c>
      <c r="S19" s="96">
        <v>0</v>
      </c>
      <c r="T19" s="148">
        <v>0</v>
      </c>
      <c r="U19" s="149">
        <v>0</v>
      </c>
      <c r="V19" s="150">
        <v>0</v>
      </c>
      <c r="W19" s="128">
        <v>0</v>
      </c>
      <c r="X19" s="148">
        <v>0</v>
      </c>
      <c r="Y19" s="149">
        <v>0</v>
      </c>
      <c r="Z19" s="117">
        <v>0</v>
      </c>
      <c r="AA19" s="96">
        <v>0</v>
      </c>
      <c r="AB19" s="151">
        <v>0</v>
      </c>
      <c r="AC19" s="138"/>
      <c r="AD19" s="138"/>
      <c r="AE19" s="1092"/>
      <c r="AF19" s="105" t="s">
        <v>143</v>
      </c>
      <c r="AG19" s="149">
        <v>0</v>
      </c>
      <c r="AH19" s="117">
        <v>0</v>
      </c>
      <c r="AI19" s="96">
        <v>0</v>
      </c>
      <c r="AJ19" s="151">
        <v>0</v>
      </c>
      <c r="AK19" s="157">
        <v>0</v>
      </c>
      <c r="AL19" s="159">
        <v>0</v>
      </c>
      <c r="AM19" s="144">
        <v>0</v>
      </c>
      <c r="AN19" s="153">
        <v>0</v>
      </c>
      <c r="AO19" s="157">
        <v>0</v>
      </c>
      <c r="AP19" s="158">
        <v>0</v>
      </c>
      <c r="AQ19" s="145">
        <v>0</v>
      </c>
      <c r="AR19" s="146">
        <v>0</v>
      </c>
      <c r="AS19" s="1092"/>
      <c r="AT19" s="160" t="s">
        <v>143</v>
      </c>
      <c r="AU19" s="157">
        <v>0</v>
      </c>
      <c r="AV19" s="158">
        <v>0</v>
      </c>
      <c r="AW19" s="145">
        <v>0</v>
      </c>
      <c r="AX19" s="146">
        <v>0</v>
      </c>
      <c r="AY19" s="157">
        <v>0</v>
      </c>
      <c r="AZ19" s="155">
        <v>0</v>
      </c>
      <c r="BA19" s="96">
        <v>0</v>
      </c>
      <c r="BB19" s="148">
        <v>0</v>
      </c>
      <c r="BC19" s="149">
        <v>0</v>
      </c>
      <c r="BD19" s="150">
        <v>0</v>
      </c>
      <c r="BE19" s="96">
        <v>0</v>
      </c>
      <c r="BF19" s="151">
        <v>0</v>
      </c>
      <c r="BG19" s="1092"/>
      <c r="BH19" s="160" t="s">
        <v>143</v>
      </c>
      <c r="BI19" s="143">
        <f t="shared" si="4"/>
        <v>0</v>
      </c>
      <c r="BJ19" s="155">
        <f t="shared" si="1"/>
        <v>0</v>
      </c>
      <c r="BK19" s="155">
        <f t="shared" si="8"/>
        <v>0</v>
      </c>
      <c r="BL19" s="156">
        <v>0</v>
      </c>
    </row>
    <row r="20" spans="1:64" ht="27" customHeight="1" x14ac:dyDescent="0.25">
      <c r="A20" s="1092"/>
      <c r="B20" s="105" t="s">
        <v>35</v>
      </c>
      <c r="C20" s="157">
        <v>100</v>
      </c>
      <c r="D20" s="158">
        <v>100</v>
      </c>
      <c r="E20" s="145">
        <v>980</v>
      </c>
      <c r="F20" s="146">
        <f>E20/D20</f>
        <v>9.8000000000000007</v>
      </c>
      <c r="G20" s="157">
        <v>800</v>
      </c>
      <c r="H20" s="158">
        <v>800</v>
      </c>
      <c r="I20" s="145">
        <v>101</v>
      </c>
      <c r="J20" s="146">
        <f>I20/H20</f>
        <v>0.12625</v>
      </c>
      <c r="K20" s="143">
        <v>860</v>
      </c>
      <c r="L20" s="144">
        <v>860</v>
      </c>
      <c r="M20" s="145">
        <v>14042</v>
      </c>
      <c r="N20" s="146">
        <v>0</v>
      </c>
      <c r="O20" s="1092"/>
      <c r="P20" s="147" t="s">
        <v>35</v>
      </c>
      <c r="Q20" s="143">
        <v>1795</v>
      </c>
      <c r="R20" s="144">
        <v>1795</v>
      </c>
      <c r="S20" s="96">
        <v>4674</v>
      </c>
      <c r="T20" s="148">
        <f t="shared" si="6"/>
        <v>2.6038997214484678</v>
      </c>
      <c r="U20" s="149">
        <v>500</v>
      </c>
      <c r="V20" s="150">
        <v>500</v>
      </c>
      <c r="W20" s="128">
        <v>1002</v>
      </c>
      <c r="X20" s="148">
        <f t="shared" si="7"/>
        <v>2.004</v>
      </c>
      <c r="Y20" s="149">
        <v>10</v>
      </c>
      <c r="Z20" s="117">
        <v>10</v>
      </c>
      <c r="AA20" s="96">
        <v>203</v>
      </c>
      <c r="AB20" s="151">
        <v>0</v>
      </c>
      <c r="AC20" s="138"/>
      <c r="AD20" s="138"/>
      <c r="AE20" s="1092"/>
      <c r="AF20" s="105" t="s">
        <v>35</v>
      </c>
      <c r="AG20" s="149">
        <v>0</v>
      </c>
      <c r="AH20" s="117">
        <v>0</v>
      </c>
      <c r="AI20" s="96">
        <v>383</v>
      </c>
      <c r="AJ20" s="151">
        <v>0</v>
      </c>
      <c r="AK20" s="157">
        <v>400</v>
      </c>
      <c r="AL20" s="159">
        <v>400</v>
      </c>
      <c r="AM20" s="144">
        <v>358</v>
      </c>
      <c r="AN20" s="153">
        <f>AM20/AL20</f>
        <v>0.89500000000000002</v>
      </c>
      <c r="AO20" s="157">
        <v>300</v>
      </c>
      <c r="AP20" s="158">
        <v>300</v>
      </c>
      <c r="AQ20" s="145">
        <v>186</v>
      </c>
      <c r="AR20" s="146">
        <f>AQ20/AP20</f>
        <v>0.62</v>
      </c>
      <c r="AS20" s="1092"/>
      <c r="AT20" s="154" t="s">
        <v>35</v>
      </c>
      <c r="AU20" s="157">
        <v>500</v>
      </c>
      <c r="AV20" s="158">
        <v>500</v>
      </c>
      <c r="AW20" s="145">
        <v>144</v>
      </c>
      <c r="AX20" s="146">
        <f>AW20/AV20</f>
        <v>0.28799999999999998</v>
      </c>
      <c r="AY20" s="157">
        <v>80</v>
      </c>
      <c r="AZ20" s="155">
        <v>80</v>
      </c>
      <c r="BA20" s="96">
        <v>0</v>
      </c>
      <c r="BB20" s="148">
        <v>0</v>
      </c>
      <c r="BC20" s="149">
        <v>270</v>
      </c>
      <c r="BD20" s="150">
        <v>270</v>
      </c>
      <c r="BE20" s="96">
        <v>174</v>
      </c>
      <c r="BF20" s="151">
        <f>BE20/BD20</f>
        <v>0.64444444444444449</v>
      </c>
      <c r="BG20" s="1092"/>
      <c r="BH20" s="154" t="s">
        <v>35</v>
      </c>
      <c r="BI20" s="143">
        <f t="shared" si="4"/>
        <v>5615</v>
      </c>
      <c r="BJ20" s="155">
        <f t="shared" si="1"/>
        <v>5615</v>
      </c>
      <c r="BK20" s="155">
        <f t="shared" si="8"/>
        <v>22247</v>
      </c>
      <c r="BL20" s="156">
        <f t="shared" si="3"/>
        <v>3.9620658949243097</v>
      </c>
    </row>
    <row r="21" spans="1:64" ht="27" customHeight="1" x14ac:dyDescent="0.25">
      <c r="A21" s="1092"/>
      <c r="B21" s="105" t="s">
        <v>11</v>
      </c>
      <c r="C21" s="157">
        <v>50</v>
      </c>
      <c r="D21" s="158">
        <v>50</v>
      </c>
      <c r="E21" s="145">
        <v>29</v>
      </c>
      <c r="F21" s="146">
        <f>E21/D21</f>
        <v>0.57999999999999996</v>
      </c>
      <c r="G21" s="157">
        <v>100</v>
      </c>
      <c r="H21" s="158">
        <v>100</v>
      </c>
      <c r="I21" s="145">
        <v>237</v>
      </c>
      <c r="J21" s="146">
        <f>I21/H21</f>
        <v>2.37</v>
      </c>
      <c r="K21" s="143">
        <v>100</v>
      </c>
      <c r="L21" s="144">
        <v>100</v>
      </c>
      <c r="M21" s="145">
        <v>400</v>
      </c>
      <c r="N21" s="146">
        <f t="shared" si="5"/>
        <v>4</v>
      </c>
      <c r="O21" s="1092"/>
      <c r="P21" s="105" t="s">
        <v>11</v>
      </c>
      <c r="Q21" s="143">
        <v>450</v>
      </c>
      <c r="R21" s="144">
        <v>450</v>
      </c>
      <c r="S21" s="96">
        <v>274</v>
      </c>
      <c r="T21" s="148">
        <f t="shared" si="6"/>
        <v>0.60888888888888892</v>
      </c>
      <c r="U21" s="149">
        <v>500</v>
      </c>
      <c r="V21" s="150">
        <v>500</v>
      </c>
      <c r="W21" s="128">
        <v>65</v>
      </c>
      <c r="X21" s="148">
        <f t="shared" si="7"/>
        <v>0.13</v>
      </c>
      <c r="Y21" s="149">
        <v>10</v>
      </c>
      <c r="Z21" s="117">
        <v>10</v>
      </c>
      <c r="AA21" s="96">
        <v>10</v>
      </c>
      <c r="AB21" s="151">
        <f>AA21/Z21</f>
        <v>1</v>
      </c>
      <c r="AC21" s="138"/>
      <c r="AD21" s="138"/>
      <c r="AE21" s="1092"/>
      <c r="AF21" s="105" t="s">
        <v>11</v>
      </c>
      <c r="AG21" s="149">
        <v>0</v>
      </c>
      <c r="AH21" s="117">
        <v>0</v>
      </c>
      <c r="AI21" s="96">
        <v>0</v>
      </c>
      <c r="AJ21" s="151">
        <v>0</v>
      </c>
      <c r="AK21" s="157">
        <v>150</v>
      </c>
      <c r="AL21" s="159">
        <v>150</v>
      </c>
      <c r="AM21" s="144">
        <v>263</v>
      </c>
      <c r="AN21" s="153">
        <f>AM21/AL21</f>
        <v>1.7533333333333334</v>
      </c>
      <c r="AO21" s="157">
        <v>100</v>
      </c>
      <c r="AP21" s="158">
        <v>100</v>
      </c>
      <c r="AQ21" s="145">
        <v>522</v>
      </c>
      <c r="AR21" s="146">
        <f>AQ21/AP21</f>
        <v>5.22</v>
      </c>
      <c r="AS21" s="1092"/>
      <c r="AT21" s="105" t="s">
        <v>11</v>
      </c>
      <c r="AU21" s="157">
        <v>200</v>
      </c>
      <c r="AV21" s="158">
        <v>200</v>
      </c>
      <c r="AW21" s="145">
        <v>224</v>
      </c>
      <c r="AX21" s="146">
        <f>AW21/AV21</f>
        <v>1.1200000000000001</v>
      </c>
      <c r="AY21" s="157">
        <v>0</v>
      </c>
      <c r="AZ21" s="155">
        <v>0</v>
      </c>
      <c r="BA21" s="96">
        <v>0</v>
      </c>
      <c r="BB21" s="148">
        <v>0</v>
      </c>
      <c r="BC21" s="149">
        <v>0</v>
      </c>
      <c r="BD21" s="150">
        <v>0</v>
      </c>
      <c r="BE21" s="96">
        <v>0</v>
      </c>
      <c r="BF21" s="151">
        <v>0</v>
      </c>
      <c r="BG21" s="1092"/>
      <c r="BH21" s="105" t="s">
        <v>11</v>
      </c>
      <c r="BI21" s="143">
        <f>BC21+AY21+AU21+AO21+AK21+AG21+Y21+U21+Q21+K21+G21+C21</f>
        <v>1660</v>
      </c>
      <c r="BJ21" s="155">
        <f t="shared" si="1"/>
        <v>1660</v>
      </c>
      <c r="BK21" s="155">
        <f t="shared" si="8"/>
        <v>2024</v>
      </c>
      <c r="BL21" s="156">
        <f t="shared" si="3"/>
        <v>1.219277108433735</v>
      </c>
    </row>
    <row r="22" spans="1:64" ht="27" customHeight="1" x14ac:dyDescent="0.25">
      <c r="A22" s="1092"/>
      <c r="B22" s="161" t="s">
        <v>103</v>
      </c>
      <c r="C22" s="162">
        <v>0</v>
      </c>
      <c r="D22" s="163">
        <v>0</v>
      </c>
      <c r="E22" s="164">
        <v>0</v>
      </c>
      <c r="F22" s="165">
        <v>0</v>
      </c>
      <c r="G22" s="162">
        <v>0</v>
      </c>
      <c r="H22" s="163">
        <v>0</v>
      </c>
      <c r="I22" s="164">
        <v>0</v>
      </c>
      <c r="J22" s="146">
        <v>0</v>
      </c>
      <c r="K22" s="166">
        <v>0</v>
      </c>
      <c r="L22" s="167">
        <v>0</v>
      </c>
      <c r="M22" s="164">
        <v>0</v>
      </c>
      <c r="N22" s="165">
        <v>0</v>
      </c>
      <c r="O22" s="1092"/>
      <c r="P22" s="161" t="s">
        <v>103</v>
      </c>
      <c r="Q22" s="166">
        <v>0</v>
      </c>
      <c r="R22" s="168">
        <v>0</v>
      </c>
      <c r="S22" s="169">
        <v>0</v>
      </c>
      <c r="T22" s="170">
        <v>0</v>
      </c>
      <c r="U22" s="171">
        <v>0</v>
      </c>
      <c r="V22" s="172">
        <v>0</v>
      </c>
      <c r="W22" s="173">
        <v>0</v>
      </c>
      <c r="X22" s="170">
        <v>0</v>
      </c>
      <c r="Y22" s="171">
        <v>0</v>
      </c>
      <c r="Z22" s="172">
        <v>0</v>
      </c>
      <c r="AA22" s="169">
        <v>0</v>
      </c>
      <c r="AB22" s="174">
        <v>0</v>
      </c>
      <c r="AC22" s="138"/>
      <c r="AD22" s="138"/>
      <c r="AE22" s="1092"/>
      <c r="AF22" s="161" t="s">
        <v>103</v>
      </c>
      <c r="AG22" s="171">
        <v>0</v>
      </c>
      <c r="AH22" s="172">
        <v>0</v>
      </c>
      <c r="AI22" s="169">
        <v>0</v>
      </c>
      <c r="AJ22" s="174">
        <v>0</v>
      </c>
      <c r="AK22" s="162">
        <v>0</v>
      </c>
      <c r="AL22" s="168">
        <v>0</v>
      </c>
      <c r="AM22" s="175">
        <v>0</v>
      </c>
      <c r="AN22" s="176">
        <v>0</v>
      </c>
      <c r="AO22" s="162">
        <v>0</v>
      </c>
      <c r="AP22" s="168">
        <v>0</v>
      </c>
      <c r="AQ22" s="164">
        <v>0</v>
      </c>
      <c r="AR22" s="165">
        <v>0</v>
      </c>
      <c r="AS22" s="1092"/>
      <c r="AT22" s="161" t="s">
        <v>103</v>
      </c>
      <c r="AU22" s="162">
        <v>0</v>
      </c>
      <c r="AV22" s="168">
        <v>0</v>
      </c>
      <c r="AW22" s="164">
        <v>0</v>
      </c>
      <c r="AX22" s="165">
        <v>0</v>
      </c>
      <c r="AY22" s="162">
        <v>0</v>
      </c>
      <c r="AZ22" s="163">
        <v>0</v>
      </c>
      <c r="BA22" s="169">
        <v>0</v>
      </c>
      <c r="BB22" s="170">
        <v>0</v>
      </c>
      <c r="BC22" s="171">
        <v>0</v>
      </c>
      <c r="BD22" s="172">
        <v>0</v>
      </c>
      <c r="BE22" s="169">
        <v>0</v>
      </c>
      <c r="BF22" s="174">
        <v>0</v>
      </c>
      <c r="BG22" s="1092"/>
      <c r="BH22" s="161" t="s">
        <v>103</v>
      </c>
      <c r="BI22" s="143">
        <f>BC22+AY22+AU22+AO22+AK22+AG22+Z22+U22+Q22+K22+G22+C22</f>
        <v>0</v>
      </c>
      <c r="BJ22" s="155">
        <f t="shared" si="1"/>
        <v>0</v>
      </c>
      <c r="BK22" s="155">
        <f t="shared" si="8"/>
        <v>0</v>
      </c>
      <c r="BL22" s="156">
        <v>0</v>
      </c>
    </row>
    <row r="23" spans="1:64" s="182" customFormat="1" ht="27" customHeight="1" x14ac:dyDescent="0.25">
      <c r="A23" s="1092"/>
      <c r="B23" s="177" t="s">
        <v>12</v>
      </c>
      <c r="C23" s="157">
        <v>0</v>
      </c>
      <c r="D23" s="178">
        <v>0</v>
      </c>
      <c r="E23" s="145">
        <v>0</v>
      </c>
      <c r="F23" s="146">
        <v>0</v>
      </c>
      <c r="G23" s="157">
        <v>0</v>
      </c>
      <c r="H23" s="178">
        <v>0</v>
      </c>
      <c r="I23" s="145">
        <v>0</v>
      </c>
      <c r="J23" s="146">
        <v>0</v>
      </c>
      <c r="K23" s="143">
        <v>0</v>
      </c>
      <c r="L23" s="179">
        <v>0</v>
      </c>
      <c r="M23" s="145">
        <v>0</v>
      </c>
      <c r="N23" s="146">
        <v>0</v>
      </c>
      <c r="O23" s="1092"/>
      <c r="P23" s="177" t="s">
        <v>12</v>
      </c>
      <c r="Q23" s="143">
        <v>0</v>
      </c>
      <c r="R23" s="155">
        <v>0</v>
      </c>
      <c r="S23" s="145">
        <v>0</v>
      </c>
      <c r="T23" s="153">
        <v>0</v>
      </c>
      <c r="U23" s="143">
        <v>0</v>
      </c>
      <c r="V23" s="155">
        <v>0</v>
      </c>
      <c r="W23" s="180">
        <v>0</v>
      </c>
      <c r="X23" s="153">
        <v>0</v>
      </c>
      <c r="Y23" s="143">
        <v>0</v>
      </c>
      <c r="Z23" s="155">
        <v>0</v>
      </c>
      <c r="AA23" s="145">
        <v>0</v>
      </c>
      <c r="AB23" s="146">
        <v>0</v>
      </c>
      <c r="AC23" s="181"/>
      <c r="AD23" s="181"/>
      <c r="AE23" s="1092"/>
      <c r="AF23" s="177" t="s">
        <v>12</v>
      </c>
      <c r="AG23" s="143">
        <v>0</v>
      </c>
      <c r="AH23" s="155">
        <v>0</v>
      </c>
      <c r="AI23" s="145">
        <v>0</v>
      </c>
      <c r="AJ23" s="146">
        <v>0</v>
      </c>
      <c r="AK23" s="157">
        <v>0</v>
      </c>
      <c r="AL23" s="178">
        <v>0</v>
      </c>
      <c r="AM23" s="144">
        <v>0</v>
      </c>
      <c r="AN23" s="153">
        <v>0</v>
      </c>
      <c r="AO23" s="157">
        <v>0</v>
      </c>
      <c r="AP23" s="178">
        <v>0</v>
      </c>
      <c r="AQ23" s="145">
        <v>0</v>
      </c>
      <c r="AR23" s="146">
        <v>0</v>
      </c>
      <c r="AS23" s="1092"/>
      <c r="AT23" s="177" t="s">
        <v>12</v>
      </c>
      <c r="AU23" s="157">
        <v>0</v>
      </c>
      <c r="AV23" s="178">
        <v>0</v>
      </c>
      <c r="AW23" s="145">
        <v>0</v>
      </c>
      <c r="AX23" s="146">
        <v>0</v>
      </c>
      <c r="AY23" s="157">
        <v>0</v>
      </c>
      <c r="AZ23" s="178">
        <v>0</v>
      </c>
      <c r="BA23" s="145">
        <v>0</v>
      </c>
      <c r="BB23" s="153">
        <v>0</v>
      </c>
      <c r="BC23" s="143">
        <v>0</v>
      </c>
      <c r="BD23" s="155">
        <v>0</v>
      </c>
      <c r="BE23" s="145">
        <v>0</v>
      </c>
      <c r="BF23" s="146">
        <v>0</v>
      </c>
      <c r="BG23" s="1092"/>
      <c r="BH23" s="177" t="s">
        <v>12</v>
      </c>
      <c r="BI23" s="143">
        <f>BC23+AY23+AU23+AO23+AK23+AG23+Z23+U23+Q23+K23+G23+C23</f>
        <v>0</v>
      </c>
      <c r="BJ23" s="155">
        <f t="shared" si="1"/>
        <v>0</v>
      </c>
      <c r="BK23" s="155">
        <f t="shared" si="8"/>
        <v>0</v>
      </c>
      <c r="BL23" s="156">
        <v>0</v>
      </c>
    </row>
    <row r="24" spans="1:64" s="182" customFormat="1" ht="27" customHeight="1" x14ac:dyDescent="0.25">
      <c r="A24" s="1092"/>
      <c r="B24" s="177" t="s">
        <v>144</v>
      </c>
      <c r="C24" s="157">
        <v>0</v>
      </c>
      <c r="D24" s="178">
        <v>0</v>
      </c>
      <c r="E24" s="145">
        <v>0</v>
      </c>
      <c r="F24" s="146">
        <v>0</v>
      </c>
      <c r="G24" s="157">
        <v>0</v>
      </c>
      <c r="H24" s="178">
        <v>0</v>
      </c>
      <c r="I24" s="145">
        <v>0</v>
      </c>
      <c r="J24" s="146">
        <v>0</v>
      </c>
      <c r="K24" s="143">
        <v>0</v>
      </c>
      <c r="L24" s="179">
        <v>0</v>
      </c>
      <c r="M24" s="145">
        <v>0</v>
      </c>
      <c r="N24" s="146">
        <v>0</v>
      </c>
      <c r="O24" s="1092"/>
      <c r="P24" s="177" t="s">
        <v>144</v>
      </c>
      <c r="Q24" s="143">
        <v>0</v>
      </c>
      <c r="R24" s="155">
        <v>0</v>
      </c>
      <c r="S24" s="145">
        <v>0</v>
      </c>
      <c r="T24" s="153">
        <v>0</v>
      </c>
      <c r="U24" s="143">
        <v>0</v>
      </c>
      <c r="V24" s="155">
        <v>0</v>
      </c>
      <c r="W24" s="180">
        <v>0</v>
      </c>
      <c r="X24" s="153">
        <v>0</v>
      </c>
      <c r="Y24" s="143">
        <v>0</v>
      </c>
      <c r="Z24" s="155">
        <v>0</v>
      </c>
      <c r="AA24" s="145">
        <v>0</v>
      </c>
      <c r="AB24" s="146">
        <v>0</v>
      </c>
      <c r="AC24" s="181"/>
      <c r="AD24" s="181"/>
      <c r="AE24" s="1092"/>
      <c r="AF24" s="177" t="s">
        <v>144</v>
      </c>
      <c r="AG24" s="143">
        <v>0</v>
      </c>
      <c r="AH24" s="155">
        <v>0</v>
      </c>
      <c r="AI24" s="145">
        <v>0</v>
      </c>
      <c r="AJ24" s="146">
        <v>0</v>
      </c>
      <c r="AK24" s="157">
        <v>0</v>
      </c>
      <c r="AL24" s="178">
        <v>0</v>
      </c>
      <c r="AM24" s="180">
        <v>0</v>
      </c>
      <c r="AN24" s="153">
        <v>0</v>
      </c>
      <c r="AO24" s="157">
        <v>0</v>
      </c>
      <c r="AP24" s="178">
        <v>0</v>
      </c>
      <c r="AQ24" s="145">
        <v>0</v>
      </c>
      <c r="AR24" s="146">
        <v>0</v>
      </c>
      <c r="AS24" s="1092"/>
      <c r="AT24" s="177" t="s">
        <v>144</v>
      </c>
      <c r="AU24" s="157">
        <v>0</v>
      </c>
      <c r="AV24" s="178">
        <v>0</v>
      </c>
      <c r="AW24" s="145">
        <v>0</v>
      </c>
      <c r="AX24" s="146">
        <v>0</v>
      </c>
      <c r="AY24" s="157">
        <v>0</v>
      </c>
      <c r="AZ24" s="178">
        <v>0</v>
      </c>
      <c r="BA24" s="145">
        <v>0</v>
      </c>
      <c r="BB24" s="153">
        <v>0</v>
      </c>
      <c r="BC24" s="143">
        <v>0</v>
      </c>
      <c r="BD24" s="155">
        <v>0</v>
      </c>
      <c r="BE24" s="145">
        <v>0</v>
      </c>
      <c r="BF24" s="146">
        <v>0</v>
      </c>
      <c r="BG24" s="1092"/>
      <c r="BH24" s="177" t="s">
        <v>144</v>
      </c>
      <c r="BI24" s="143">
        <f>BC24+AY24+AU24+AO24+AK24+AG24+Z24+U24+Q24+K24+G24+C24</f>
        <v>0</v>
      </c>
      <c r="BJ24" s="155">
        <f t="shared" si="1"/>
        <v>0</v>
      </c>
      <c r="BK24" s="155">
        <f t="shared" si="8"/>
        <v>0</v>
      </c>
      <c r="BL24" s="156">
        <v>0</v>
      </c>
    </row>
    <row r="25" spans="1:64" s="182" customFormat="1" ht="27" customHeight="1" x14ac:dyDescent="0.25">
      <c r="A25" s="1092"/>
      <c r="B25" s="177" t="s">
        <v>106</v>
      </c>
      <c r="C25" s="157">
        <v>0</v>
      </c>
      <c r="D25" s="178">
        <v>0</v>
      </c>
      <c r="E25" s="145">
        <v>0</v>
      </c>
      <c r="F25" s="146">
        <v>0</v>
      </c>
      <c r="G25" s="157">
        <v>0</v>
      </c>
      <c r="H25" s="178">
        <v>0</v>
      </c>
      <c r="I25" s="145">
        <v>0</v>
      </c>
      <c r="J25" s="146">
        <v>0</v>
      </c>
      <c r="K25" s="143">
        <v>0</v>
      </c>
      <c r="L25" s="179">
        <v>0</v>
      </c>
      <c r="M25" s="145">
        <v>0</v>
      </c>
      <c r="N25" s="146">
        <v>0</v>
      </c>
      <c r="O25" s="1092"/>
      <c r="P25" s="177" t="s">
        <v>106</v>
      </c>
      <c r="Q25" s="143">
        <v>0</v>
      </c>
      <c r="R25" s="155">
        <v>0</v>
      </c>
      <c r="S25" s="145">
        <v>0</v>
      </c>
      <c r="T25" s="153">
        <v>0</v>
      </c>
      <c r="U25" s="143">
        <v>0</v>
      </c>
      <c r="V25" s="155">
        <v>0</v>
      </c>
      <c r="W25" s="180">
        <v>0</v>
      </c>
      <c r="X25" s="153">
        <v>0</v>
      </c>
      <c r="Y25" s="143">
        <v>0</v>
      </c>
      <c r="Z25" s="155">
        <v>0</v>
      </c>
      <c r="AA25" s="145">
        <v>0</v>
      </c>
      <c r="AB25" s="146">
        <v>0</v>
      </c>
      <c r="AC25" s="181"/>
      <c r="AD25" s="181"/>
      <c r="AE25" s="1092"/>
      <c r="AF25" s="177" t="s">
        <v>106</v>
      </c>
      <c r="AG25" s="143">
        <v>0</v>
      </c>
      <c r="AH25" s="155">
        <v>0</v>
      </c>
      <c r="AI25" s="145">
        <v>0</v>
      </c>
      <c r="AJ25" s="146">
        <v>0</v>
      </c>
      <c r="AK25" s="157">
        <v>0</v>
      </c>
      <c r="AL25" s="178">
        <v>0</v>
      </c>
      <c r="AM25" s="180">
        <v>0</v>
      </c>
      <c r="AN25" s="153">
        <v>0</v>
      </c>
      <c r="AO25" s="157">
        <v>0</v>
      </c>
      <c r="AP25" s="178">
        <v>0</v>
      </c>
      <c r="AQ25" s="145">
        <v>0</v>
      </c>
      <c r="AR25" s="146">
        <v>0</v>
      </c>
      <c r="AS25" s="1092"/>
      <c r="AT25" s="177" t="s">
        <v>106</v>
      </c>
      <c r="AU25" s="157">
        <v>0</v>
      </c>
      <c r="AV25" s="178">
        <v>0</v>
      </c>
      <c r="AW25" s="145">
        <v>0</v>
      </c>
      <c r="AX25" s="146">
        <v>0</v>
      </c>
      <c r="AY25" s="157">
        <v>0</v>
      </c>
      <c r="AZ25" s="178">
        <v>0</v>
      </c>
      <c r="BA25" s="145">
        <v>0</v>
      </c>
      <c r="BB25" s="153">
        <v>0</v>
      </c>
      <c r="BC25" s="143">
        <v>0</v>
      </c>
      <c r="BD25" s="155">
        <v>0</v>
      </c>
      <c r="BE25" s="145">
        <v>0</v>
      </c>
      <c r="BF25" s="146">
        <v>0</v>
      </c>
      <c r="BG25" s="1092"/>
      <c r="BH25" s="177" t="s">
        <v>106</v>
      </c>
      <c r="BI25" s="143">
        <f>BC25+AY25+AU25+AO25+AK25+AG25+Z25+U25+Q25+K25+G25+C25</f>
        <v>0</v>
      </c>
      <c r="BJ25" s="155">
        <f t="shared" si="1"/>
        <v>0</v>
      </c>
      <c r="BK25" s="155">
        <f t="shared" si="8"/>
        <v>0</v>
      </c>
      <c r="BL25" s="156">
        <v>0</v>
      </c>
    </row>
    <row r="26" spans="1:64" ht="27" customHeight="1" x14ac:dyDescent="0.25">
      <c r="A26" s="1092"/>
      <c r="B26" s="183" t="s">
        <v>104</v>
      </c>
      <c r="C26" s="184">
        <v>0</v>
      </c>
      <c r="D26" s="185">
        <v>0</v>
      </c>
      <c r="E26" s="186">
        <v>0</v>
      </c>
      <c r="F26" s="187">
        <v>0</v>
      </c>
      <c r="G26" s="188">
        <v>0</v>
      </c>
      <c r="H26" s="189">
        <v>0</v>
      </c>
      <c r="I26" s="186">
        <v>0</v>
      </c>
      <c r="J26" s="146">
        <v>0</v>
      </c>
      <c r="K26" s="190">
        <v>0</v>
      </c>
      <c r="L26" s="191">
        <v>0</v>
      </c>
      <c r="M26" s="186">
        <v>0</v>
      </c>
      <c r="N26" s="187">
        <v>0</v>
      </c>
      <c r="O26" s="1092"/>
      <c r="P26" s="183" t="s">
        <v>104</v>
      </c>
      <c r="Q26" s="190">
        <v>0</v>
      </c>
      <c r="R26" s="192">
        <v>0</v>
      </c>
      <c r="S26" s="186">
        <v>0</v>
      </c>
      <c r="T26" s="193">
        <v>0</v>
      </c>
      <c r="U26" s="190">
        <v>0</v>
      </c>
      <c r="V26" s="192">
        <v>0</v>
      </c>
      <c r="W26" s="194">
        <v>0</v>
      </c>
      <c r="X26" s="193">
        <v>0</v>
      </c>
      <c r="Y26" s="190">
        <v>0</v>
      </c>
      <c r="Z26" s="192">
        <v>0</v>
      </c>
      <c r="AA26" s="186">
        <v>0</v>
      </c>
      <c r="AB26" s="187">
        <v>0</v>
      </c>
      <c r="AC26" s="138"/>
      <c r="AD26" s="138"/>
      <c r="AE26" s="1092"/>
      <c r="AF26" s="183" t="s">
        <v>104</v>
      </c>
      <c r="AG26" s="190">
        <v>0</v>
      </c>
      <c r="AH26" s="192">
        <v>0</v>
      </c>
      <c r="AI26" s="186">
        <v>0</v>
      </c>
      <c r="AJ26" s="187">
        <v>0</v>
      </c>
      <c r="AK26" s="188">
        <v>0</v>
      </c>
      <c r="AL26" s="189">
        <v>0</v>
      </c>
      <c r="AM26" s="186">
        <v>0</v>
      </c>
      <c r="AN26" s="193">
        <v>0</v>
      </c>
      <c r="AO26" s="188">
        <v>0</v>
      </c>
      <c r="AP26" s="189">
        <v>0</v>
      </c>
      <c r="AQ26" s="186">
        <v>0</v>
      </c>
      <c r="AR26" s="187">
        <v>0</v>
      </c>
      <c r="AS26" s="1092"/>
      <c r="AT26" s="183" t="s">
        <v>104</v>
      </c>
      <c r="AU26" s="188">
        <v>0</v>
      </c>
      <c r="AV26" s="189">
        <v>0</v>
      </c>
      <c r="AW26" s="186">
        <v>0</v>
      </c>
      <c r="AX26" s="187">
        <v>0</v>
      </c>
      <c r="AY26" s="188">
        <v>0</v>
      </c>
      <c r="AZ26" s="189">
        <v>0</v>
      </c>
      <c r="BA26" s="186">
        <v>0</v>
      </c>
      <c r="BB26" s="193">
        <v>0</v>
      </c>
      <c r="BC26" s="195">
        <v>0</v>
      </c>
      <c r="BD26" s="196">
        <v>0</v>
      </c>
      <c r="BE26" s="186">
        <v>0</v>
      </c>
      <c r="BF26" s="187">
        <v>0</v>
      </c>
      <c r="BG26" s="1092"/>
      <c r="BH26" s="183" t="s">
        <v>104</v>
      </c>
      <c r="BI26" s="197">
        <f>BC26+AY26+AU26+AO26+AK26+AG26+Z26+U26+Q26+K26+G26+C26</f>
        <v>0</v>
      </c>
      <c r="BJ26" s="198">
        <f t="shared" si="1"/>
        <v>0</v>
      </c>
      <c r="BK26" s="198">
        <f t="shared" si="8"/>
        <v>0</v>
      </c>
      <c r="BL26" s="199">
        <v>0</v>
      </c>
    </row>
    <row r="27" spans="1:64" ht="36" customHeight="1" x14ac:dyDescent="0.25">
      <c r="A27" s="1093"/>
      <c r="B27" s="856" t="s">
        <v>33</v>
      </c>
      <c r="C27" s="846">
        <f>SUM(C11:C26)</f>
        <v>21205</v>
      </c>
      <c r="D27" s="847">
        <f>SUM(D11:D26)</f>
        <v>21205</v>
      </c>
      <c r="E27" s="848">
        <f>SUM(E11:E26)</f>
        <v>7805</v>
      </c>
      <c r="F27" s="849">
        <f>E27/D27</f>
        <v>0.36807356755482196</v>
      </c>
      <c r="G27" s="846">
        <f>SUM(G11:G26)</f>
        <v>8740</v>
      </c>
      <c r="H27" s="847">
        <f>SUM(H11:H26)</f>
        <v>8740</v>
      </c>
      <c r="I27" s="848">
        <f>SUM(I11:I26)</f>
        <v>4101</v>
      </c>
      <c r="J27" s="849">
        <f>I27/H27</f>
        <v>0.46922196796338672</v>
      </c>
      <c r="K27" s="846">
        <f>SUM(K11:K26)</f>
        <v>29420</v>
      </c>
      <c r="L27" s="857">
        <f>SUM(L11:L26)</f>
        <v>29420</v>
      </c>
      <c r="M27" s="848">
        <f>SUM(M11:M26)</f>
        <v>29660</v>
      </c>
      <c r="N27" s="849">
        <f>M27/L27</f>
        <v>1.0081577158395649</v>
      </c>
      <c r="O27" s="1092"/>
      <c r="P27" s="858" t="s">
        <v>33</v>
      </c>
      <c r="Q27" s="846">
        <f>SUM(Q11:Q26)</f>
        <v>44565</v>
      </c>
      <c r="R27" s="847">
        <f>SUM(R11:R26)</f>
        <v>44565</v>
      </c>
      <c r="S27" s="848">
        <f>SUM(S11:S26)</f>
        <v>19470</v>
      </c>
      <c r="T27" s="851">
        <f>S27/R27</f>
        <v>0.43688993604846854</v>
      </c>
      <c r="U27" s="846">
        <f>SUM(U11:U26)</f>
        <v>14550</v>
      </c>
      <c r="V27" s="847">
        <f>SUM(V11:V26)</f>
        <v>14550</v>
      </c>
      <c r="W27" s="848">
        <f>SUM(W11:W26)</f>
        <v>11116</v>
      </c>
      <c r="X27" s="851">
        <f>W27/V27</f>
        <v>0.76398625429553269</v>
      </c>
      <c r="Y27" s="846">
        <f>SUM(Y11:Y26)</f>
        <v>420</v>
      </c>
      <c r="Z27" s="847">
        <f>SUM(Z11:Z26)</f>
        <v>420</v>
      </c>
      <c r="AA27" s="848">
        <f>SUM(AA11:AA26)</f>
        <v>470</v>
      </c>
      <c r="AB27" s="849">
        <f>AA27/Z27</f>
        <v>1.1190476190476191</v>
      </c>
      <c r="AC27" s="203"/>
      <c r="AD27" s="203"/>
      <c r="AE27" s="1093"/>
      <c r="AF27" s="852" t="s">
        <v>33</v>
      </c>
      <c r="AG27" s="846">
        <f>SUM(AG11:AG26)</f>
        <v>3874</v>
      </c>
      <c r="AH27" s="847">
        <f>SUM(AH11:AH26)</f>
        <v>3874</v>
      </c>
      <c r="AI27" s="848">
        <f>SUM(AI11:AI26)</f>
        <v>3169</v>
      </c>
      <c r="AJ27" s="849">
        <f>AI27/AH27</f>
        <v>0.81801755291688183</v>
      </c>
      <c r="AK27" s="846">
        <f>SUM(AK11:AK26)</f>
        <v>3450</v>
      </c>
      <c r="AL27" s="847">
        <f>SUM(AL11:AL26)</f>
        <v>3450</v>
      </c>
      <c r="AM27" s="848">
        <f>SUM(AM11:AM26)</f>
        <v>3313</v>
      </c>
      <c r="AN27" s="851">
        <f>AM27/AL27</f>
        <v>0.96028985507246378</v>
      </c>
      <c r="AO27" s="846">
        <f>SUM(AO11:AO26)</f>
        <v>2210</v>
      </c>
      <c r="AP27" s="847">
        <f>SUM(AP11:AP26)</f>
        <v>2210</v>
      </c>
      <c r="AQ27" s="848">
        <f>SUM(AQ11:AQ26)</f>
        <v>2007</v>
      </c>
      <c r="AR27" s="849">
        <f>AQ27/AP27</f>
        <v>0.90814479638009049</v>
      </c>
      <c r="AS27" s="1093"/>
      <c r="AT27" s="845" t="s">
        <v>33</v>
      </c>
      <c r="AU27" s="846">
        <f>SUM(AU11:AU22)</f>
        <v>6950</v>
      </c>
      <c r="AV27" s="847">
        <f>SUM(AV11:AV22)</f>
        <v>6950</v>
      </c>
      <c r="AW27" s="848">
        <f>SUM(AW11:AW26)</f>
        <v>2263</v>
      </c>
      <c r="AX27" s="849">
        <f>AW27/AV27</f>
        <v>0.32561151079136691</v>
      </c>
      <c r="AY27" s="846">
        <f>SUM(AY11:AY22)</f>
        <v>3880</v>
      </c>
      <c r="AZ27" s="847">
        <f>SUM(AZ11:AZ22)</f>
        <v>4880</v>
      </c>
      <c r="BA27" s="850">
        <f>SUM(BA11:BA26)</f>
        <v>3558</v>
      </c>
      <c r="BB27" s="851">
        <f>BA27/AZ27</f>
        <v>0.72909836065573774</v>
      </c>
      <c r="BC27" s="846">
        <f>SUM(BC11:BC26)</f>
        <v>1865</v>
      </c>
      <c r="BD27" s="847">
        <f>SUM(BD11:BD26)</f>
        <v>1865</v>
      </c>
      <c r="BE27" s="850">
        <f>SUM(BE11:BE26)</f>
        <v>1403</v>
      </c>
      <c r="BF27" s="849">
        <f>BE27/BD27</f>
        <v>0.75227882037533511</v>
      </c>
      <c r="BG27" s="1093"/>
      <c r="BH27" s="204" t="s">
        <v>33</v>
      </c>
      <c r="BI27" s="201">
        <f>SUM(BI11:BI26)</f>
        <v>141129</v>
      </c>
      <c r="BJ27" s="202">
        <f>BD27+AZ27+AV27+AP27+AL27+AH27+Z27+V27+R27+L27+H27+D27</f>
        <v>142129</v>
      </c>
      <c r="BK27" s="205">
        <f>SUM(BK11:BK26)</f>
        <v>88335</v>
      </c>
      <c r="BL27" s="206">
        <f t="shared" si="3"/>
        <v>0.62151285100155496</v>
      </c>
    </row>
    <row r="28" spans="1:64" ht="27" customHeight="1" x14ac:dyDescent="0.25">
      <c r="A28" s="1115" t="s">
        <v>30</v>
      </c>
      <c r="B28" s="89" t="s">
        <v>3</v>
      </c>
      <c r="C28" s="207">
        <v>180</v>
      </c>
      <c r="D28" s="208">
        <v>180</v>
      </c>
      <c r="E28" s="131">
        <v>137</v>
      </c>
      <c r="F28" s="92">
        <f>E28/D28</f>
        <v>0.76111111111111107</v>
      </c>
      <c r="G28" s="90">
        <v>4200</v>
      </c>
      <c r="H28" s="132">
        <v>4200</v>
      </c>
      <c r="I28" s="131">
        <v>4636</v>
      </c>
      <c r="J28" s="92">
        <f>I28/H28</f>
        <v>1.1038095238095238</v>
      </c>
      <c r="K28" s="90">
        <v>16000</v>
      </c>
      <c r="L28" s="132">
        <v>16000</v>
      </c>
      <c r="M28" s="131">
        <v>18465</v>
      </c>
      <c r="N28" s="92">
        <f>M28/L28</f>
        <v>1.1540625</v>
      </c>
      <c r="O28" s="1091" t="s">
        <v>30</v>
      </c>
      <c r="P28" s="133" t="s">
        <v>3</v>
      </c>
      <c r="Q28" s="134">
        <v>14100</v>
      </c>
      <c r="R28" s="135">
        <v>14100</v>
      </c>
      <c r="S28" s="93">
        <v>13397</v>
      </c>
      <c r="T28" s="136">
        <f>S28/R28</f>
        <v>0.95014184397163115</v>
      </c>
      <c r="U28" s="166">
        <v>8000</v>
      </c>
      <c r="V28" s="132">
        <v>8000</v>
      </c>
      <c r="W28" s="131">
        <v>8108</v>
      </c>
      <c r="X28" s="136">
        <f>W28/V28</f>
        <v>1.0135000000000001</v>
      </c>
      <c r="Y28" s="90">
        <v>0</v>
      </c>
      <c r="Z28" s="130">
        <v>0</v>
      </c>
      <c r="AA28" s="137">
        <v>0</v>
      </c>
      <c r="AB28" s="92">
        <v>0</v>
      </c>
      <c r="AC28" s="138"/>
      <c r="AD28" s="138"/>
      <c r="AE28" s="1091" t="s">
        <v>30</v>
      </c>
      <c r="AF28" s="89" t="s">
        <v>3</v>
      </c>
      <c r="AG28" s="90">
        <v>0</v>
      </c>
      <c r="AH28" s="130">
        <v>0</v>
      </c>
      <c r="AI28" s="137">
        <v>0</v>
      </c>
      <c r="AJ28" s="92">
        <v>0</v>
      </c>
      <c r="AK28" s="134">
        <v>0</v>
      </c>
      <c r="AL28" s="141">
        <v>0</v>
      </c>
      <c r="AM28" s="131">
        <v>0</v>
      </c>
      <c r="AN28" s="136">
        <v>0</v>
      </c>
      <c r="AO28" s="90">
        <v>0</v>
      </c>
      <c r="AP28" s="130">
        <v>0</v>
      </c>
      <c r="AQ28" s="131">
        <v>0</v>
      </c>
      <c r="AR28" s="92">
        <v>0</v>
      </c>
      <c r="AS28" s="1144" t="s">
        <v>30</v>
      </c>
      <c r="AT28" s="209" t="s">
        <v>3</v>
      </c>
      <c r="AU28" s="210">
        <v>50</v>
      </c>
      <c r="AV28" s="211">
        <v>50</v>
      </c>
      <c r="AW28" s="212">
        <v>55</v>
      </c>
      <c r="AX28" s="213">
        <f>AW28/AV28</f>
        <v>1.1000000000000001</v>
      </c>
      <c r="AY28" s="207">
        <v>0</v>
      </c>
      <c r="AZ28" s="208">
        <v>0</v>
      </c>
      <c r="BA28" s="214">
        <v>0</v>
      </c>
      <c r="BB28" s="215">
        <v>0</v>
      </c>
      <c r="BC28" s="210">
        <v>0</v>
      </c>
      <c r="BD28" s="211">
        <v>0</v>
      </c>
      <c r="BE28" s="212">
        <v>0</v>
      </c>
      <c r="BF28" s="213">
        <v>0</v>
      </c>
      <c r="BG28" s="1144" t="s">
        <v>30</v>
      </c>
      <c r="BH28" s="209" t="s">
        <v>3</v>
      </c>
      <c r="BI28" s="210">
        <f t="shared" ref="BI28:BK38" si="9">BC28+AY28+AU28+AO28+AK28+AG28+K28+G28+C28+Y28+U28+Q28</f>
        <v>42530</v>
      </c>
      <c r="BJ28" s="216">
        <f t="shared" si="9"/>
        <v>42530</v>
      </c>
      <c r="BK28" s="217">
        <f t="shared" si="9"/>
        <v>44798</v>
      </c>
      <c r="BL28" s="218">
        <f>BK28/BJ28</f>
        <v>1.0533270632494709</v>
      </c>
    </row>
    <row r="29" spans="1:64" ht="27" customHeight="1" x14ac:dyDescent="0.25">
      <c r="A29" s="1115"/>
      <c r="B29" s="105" t="s">
        <v>13</v>
      </c>
      <c r="C29" s="219">
        <v>1800</v>
      </c>
      <c r="D29" s="220">
        <v>1800</v>
      </c>
      <c r="E29" s="144">
        <v>2469</v>
      </c>
      <c r="F29" s="146">
        <f>E29/D29</f>
        <v>1.3716666666666666</v>
      </c>
      <c r="G29" s="143">
        <v>3500</v>
      </c>
      <c r="H29" s="144">
        <v>3500</v>
      </c>
      <c r="I29" s="145">
        <v>2844</v>
      </c>
      <c r="J29" s="146">
        <f>I29/H29</f>
        <v>0.81257142857142861</v>
      </c>
      <c r="K29" s="143">
        <v>32000</v>
      </c>
      <c r="L29" s="144">
        <v>32000</v>
      </c>
      <c r="M29" s="145">
        <v>33707</v>
      </c>
      <c r="N29" s="146">
        <f>M29/L29</f>
        <v>1.05334375</v>
      </c>
      <c r="O29" s="1136"/>
      <c r="P29" s="147" t="s">
        <v>13</v>
      </c>
      <c r="Q29" s="143">
        <v>12500</v>
      </c>
      <c r="R29" s="144">
        <v>12500</v>
      </c>
      <c r="S29" s="96">
        <v>9104</v>
      </c>
      <c r="T29" s="148">
        <f>S29/R29</f>
        <v>0.72831999999999997</v>
      </c>
      <c r="U29" s="149">
        <v>900</v>
      </c>
      <c r="V29" s="117">
        <v>900</v>
      </c>
      <c r="W29" s="96">
        <v>479</v>
      </c>
      <c r="X29" s="148">
        <f>W29/V29</f>
        <v>0.53222222222222226</v>
      </c>
      <c r="Y29" s="149">
        <v>440</v>
      </c>
      <c r="Z29" s="150">
        <v>440</v>
      </c>
      <c r="AA29" s="128">
        <v>326</v>
      </c>
      <c r="AB29" s="151">
        <f>AA29/Z29</f>
        <v>0.74090909090909096</v>
      </c>
      <c r="AC29" s="138"/>
      <c r="AD29" s="138"/>
      <c r="AE29" s="1092"/>
      <c r="AF29" s="105" t="s">
        <v>13</v>
      </c>
      <c r="AG29" s="149">
        <v>758.7</v>
      </c>
      <c r="AH29" s="150">
        <v>758.7</v>
      </c>
      <c r="AI29" s="128">
        <v>652</v>
      </c>
      <c r="AJ29" s="151">
        <f>AI29/AH29</f>
        <v>0.8593647027810728</v>
      </c>
      <c r="AK29" s="143">
        <v>11600</v>
      </c>
      <c r="AL29" s="155">
        <v>11600</v>
      </c>
      <c r="AM29" s="144">
        <v>10738</v>
      </c>
      <c r="AN29" s="153">
        <f>AM29/AL29</f>
        <v>0.92568965517241375</v>
      </c>
      <c r="AO29" s="143">
        <v>1600</v>
      </c>
      <c r="AP29" s="155">
        <v>1600</v>
      </c>
      <c r="AQ29" s="145">
        <v>2620</v>
      </c>
      <c r="AR29" s="146">
        <f>AQ29/AP29</f>
        <v>1.6375</v>
      </c>
      <c r="AS29" s="1145"/>
      <c r="AT29" s="221" t="s">
        <v>13</v>
      </c>
      <c r="AU29" s="157">
        <v>18000</v>
      </c>
      <c r="AV29" s="178">
        <v>18000</v>
      </c>
      <c r="AW29" s="222">
        <v>19363</v>
      </c>
      <c r="AX29" s="223">
        <f>AW29/AV29</f>
        <v>1.0757222222222222</v>
      </c>
      <c r="AY29" s="157">
        <v>37</v>
      </c>
      <c r="AZ29" s="178">
        <v>37</v>
      </c>
      <c r="BA29" s="224">
        <v>37</v>
      </c>
      <c r="BB29" s="225">
        <f>BA29/AZ29</f>
        <v>1</v>
      </c>
      <c r="BC29" s="226">
        <v>1125</v>
      </c>
      <c r="BD29" s="227">
        <v>1125</v>
      </c>
      <c r="BE29" s="224">
        <v>1174</v>
      </c>
      <c r="BF29" s="228">
        <f>BE29/BD29</f>
        <v>1.0435555555555556</v>
      </c>
      <c r="BG29" s="1145"/>
      <c r="BH29" s="221" t="s">
        <v>13</v>
      </c>
      <c r="BI29" s="226">
        <f>BC29+AY29+AU29+AO29+AK29+AG29+K29+G29+C29+Y29+U29+Q29</f>
        <v>84260.7</v>
      </c>
      <c r="BJ29" s="227">
        <f t="shared" si="9"/>
        <v>84260.7</v>
      </c>
      <c r="BK29" s="178">
        <f t="shared" si="9"/>
        <v>83513</v>
      </c>
      <c r="BL29" s="229">
        <f>BK29/BJ29</f>
        <v>0.99112634953186962</v>
      </c>
    </row>
    <row r="30" spans="1:64" ht="27" customHeight="1" x14ac:dyDescent="0.25">
      <c r="A30" s="1115"/>
      <c r="B30" s="105" t="s">
        <v>4</v>
      </c>
      <c r="C30" s="171">
        <v>0</v>
      </c>
      <c r="D30" s="230">
        <v>0</v>
      </c>
      <c r="E30" s="144">
        <v>0</v>
      </c>
      <c r="F30" s="146">
        <v>0</v>
      </c>
      <c r="G30" s="143">
        <v>0</v>
      </c>
      <c r="H30" s="144">
        <v>0</v>
      </c>
      <c r="I30" s="145">
        <v>0</v>
      </c>
      <c r="J30" s="146">
        <v>0</v>
      </c>
      <c r="K30" s="143">
        <v>0</v>
      </c>
      <c r="L30" s="144">
        <v>0</v>
      </c>
      <c r="M30" s="145">
        <v>0</v>
      </c>
      <c r="N30" s="146">
        <v>0</v>
      </c>
      <c r="O30" s="1136"/>
      <c r="P30" s="147" t="s">
        <v>4</v>
      </c>
      <c r="Q30" s="143">
        <v>0</v>
      </c>
      <c r="R30" s="144">
        <v>0</v>
      </c>
      <c r="S30" s="96">
        <v>0</v>
      </c>
      <c r="T30" s="148">
        <v>0</v>
      </c>
      <c r="U30" s="149">
        <v>0</v>
      </c>
      <c r="V30" s="117">
        <v>0</v>
      </c>
      <c r="W30" s="96">
        <v>0</v>
      </c>
      <c r="X30" s="148">
        <v>0</v>
      </c>
      <c r="Y30" s="149">
        <v>0</v>
      </c>
      <c r="Z30" s="150">
        <v>0</v>
      </c>
      <c r="AA30" s="128">
        <v>0</v>
      </c>
      <c r="AB30" s="151">
        <v>0</v>
      </c>
      <c r="AC30" s="138"/>
      <c r="AD30" s="138"/>
      <c r="AE30" s="1092"/>
      <c r="AF30" s="105" t="s">
        <v>4</v>
      </c>
      <c r="AG30" s="149">
        <v>0</v>
      </c>
      <c r="AH30" s="150">
        <v>0</v>
      </c>
      <c r="AI30" s="128">
        <v>0</v>
      </c>
      <c r="AJ30" s="151">
        <v>0</v>
      </c>
      <c r="AK30" s="143">
        <v>0</v>
      </c>
      <c r="AL30" s="155">
        <v>0</v>
      </c>
      <c r="AM30" s="144">
        <v>0</v>
      </c>
      <c r="AN30" s="153">
        <v>0</v>
      </c>
      <c r="AO30" s="143">
        <v>80</v>
      </c>
      <c r="AP30" s="155">
        <v>80</v>
      </c>
      <c r="AQ30" s="145">
        <v>0</v>
      </c>
      <c r="AR30" s="146">
        <v>0</v>
      </c>
      <c r="AS30" s="1145"/>
      <c r="AT30" s="221" t="s">
        <v>4</v>
      </c>
      <c r="AU30" s="157">
        <v>0</v>
      </c>
      <c r="AV30" s="178">
        <v>0</v>
      </c>
      <c r="AW30" s="222">
        <v>0</v>
      </c>
      <c r="AX30" s="223">
        <v>0</v>
      </c>
      <c r="AY30" s="157">
        <v>0</v>
      </c>
      <c r="AZ30" s="178">
        <v>0</v>
      </c>
      <c r="BA30" s="224">
        <v>0</v>
      </c>
      <c r="BB30" s="225">
        <v>0</v>
      </c>
      <c r="BC30" s="226">
        <v>850</v>
      </c>
      <c r="BD30" s="227">
        <v>850</v>
      </c>
      <c r="BE30" s="224">
        <v>871</v>
      </c>
      <c r="BF30" s="228">
        <f>BE30/BD30</f>
        <v>1.0247058823529411</v>
      </c>
      <c r="BG30" s="1145"/>
      <c r="BH30" s="221" t="s">
        <v>4</v>
      </c>
      <c r="BI30" s="226">
        <f t="shared" si="9"/>
        <v>930</v>
      </c>
      <c r="BJ30" s="227">
        <f t="shared" si="9"/>
        <v>930</v>
      </c>
      <c r="BK30" s="178">
        <f t="shared" si="9"/>
        <v>871</v>
      </c>
      <c r="BL30" s="229">
        <f>BK30/BJ30</f>
        <v>0.9365591397849462</v>
      </c>
    </row>
    <row r="31" spans="1:64" ht="27" customHeight="1" x14ac:dyDescent="0.25">
      <c r="A31" s="1115"/>
      <c r="B31" s="105" t="s">
        <v>5</v>
      </c>
      <c r="C31" s="143">
        <v>10</v>
      </c>
      <c r="D31" s="155">
        <v>10</v>
      </c>
      <c r="E31" s="144">
        <v>2</v>
      </c>
      <c r="F31" s="146">
        <f t="shared" ref="F31" si="10">E31/D31</f>
        <v>0.2</v>
      </c>
      <c r="G31" s="143">
        <v>5</v>
      </c>
      <c r="H31" s="144">
        <v>5</v>
      </c>
      <c r="I31" s="145">
        <v>0</v>
      </c>
      <c r="J31" s="146">
        <f>I31/H31</f>
        <v>0</v>
      </c>
      <c r="K31" s="143">
        <v>0</v>
      </c>
      <c r="L31" s="144">
        <v>0</v>
      </c>
      <c r="M31" s="145">
        <v>0</v>
      </c>
      <c r="N31" s="146">
        <v>0</v>
      </c>
      <c r="O31" s="1136"/>
      <c r="P31" s="147" t="s">
        <v>5</v>
      </c>
      <c r="Q31" s="143">
        <v>100</v>
      </c>
      <c r="R31" s="144">
        <v>100</v>
      </c>
      <c r="S31" s="96">
        <v>110</v>
      </c>
      <c r="T31" s="148">
        <f>S31/R31</f>
        <v>1.1000000000000001</v>
      </c>
      <c r="U31" s="149">
        <v>30</v>
      </c>
      <c r="V31" s="117">
        <v>30</v>
      </c>
      <c r="W31" s="96">
        <v>32</v>
      </c>
      <c r="X31" s="148">
        <f>W31/V31</f>
        <v>1.0666666666666667</v>
      </c>
      <c r="Y31" s="149">
        <v>1</v>
      </c>
      <c r="Z31" s="150">
        <v>1</v>
      </c>
      <c r="AA31" s="128">
        <v>0</v>
      </c>
      <c r="AB31" s="151">
        <f>AA31/Z31</f>
        <v>0</v>
      </c>
      <c r="AC31" s="138"/>
      <c r="AD31" s="138"/>
      <c r="AE31" s="1092"/>
      <c r="AF31" s="105" t="s">
        <v>5</v>
      </c>
      <c r="AG31" s="149">
        <v>0</v>
      </c>
      <c r="AH31" s="150">
        <v>0</v>
      </c>
      <c r="AI31" s="128">
        <v>4</v>
      </c>
      <c r="AJ31" s="151">
        <v>0</v>
      </c>
      <c r="AK31" s="143">
        <v>10</v>
      </c>
      <c r="AL31" s="155">
        <v>10</v>
      </c>
      <c r="AM31" s="144">
        <v>48</v>
      </c>
      <c r="AN31" s="153">
        <f>AM31/AL31</f>
        <v>4.8</v>
      </c>
      <c r="AO31" s="143">
        <v>100</v>
      </c>
      <c r="AP31" s="155">
        <v>100</v>
      </c>
      <c r="AQ31" s="145">
        <v>30</v>
      </c>
      <c r="AR31" s="146">
        <v>0</v>
      </c>
      <c r="AS31" s="1145"/>
      <c r="AT31" s="221" t="s">
        <v>5</v>
      </c>
      <c r="AU31" s="157">
        <v>80</v>
      </c>
      <c r="AV31" s="178">
        <v>80</v>
      </c>
      <c r="AW31" s="222">
        <v>53</v>
      </c>
      <c r="AX31" s="223">
        <f>AW31/AV31</f>
        <v>0.66249999999999998</v>
      </c>
      <c r="AY31" s="157">
        <v>7</v>
      </c>
      <c r="AZ31" s="178">
        <v>7</v>
      </c>
      <c r="BA31" s="224">
        <v>3</v>
      </c>
      <c r="BB31" s="225">
        <f>BA31/AY31</f>
        <v>0.42857142857142855</v>
      </c>
      <c r="BC31" s="226">
        <v>0</v>
      </c>
      <c r="BD31" s="227">
        <v>0</v>
      </c>
      <c r="BE31" s="224">
        <v>4</v>
      </c>
      <c r="BF31" s="228">
        <v>0</v>
      </c>
      <c r="BG31" s="1145"/>
      <c r="BH31" s="221" t="s">
        <v>5</v>
      </c>
      <c r="BI31" s="226">
        <f t="shared" si="9"/>
        <v>343</v>
      </c>
      <c r="BJ31" s="227">
        <f t="shared" si="9"/>
        <v>343</v>
      </c>
      <c r="BK31" s="178">
        <f t="shared" si="9"/>
        <v>286</v>
      </c>
      <c r="BL31" s="229">
        <f>BK31/BJ31</f>
        <v>0.83381924198250734</v>
      </c>
    </row>
    <row r="32" spans="1:64" ht="27" customHeight="1" x14ac:dyDescent="0.25">
      <c r="A32" s="1115"/>
      <c r="B32" s="105" t="s">
        <v>38</v>
      </c>
      <c r="C32" s="143">
        <v>0</v>
      </c>
      <c r="D32" s="155">
        <v>0</v>
      </c>
      <c r="E32" s="144">
        <v>0</v>
      </c>
      <c r="F32" s="146">
        <v>0</v>
      </c>
      <c r="G32" s="143">
        <v>30</v>
      </c>
      <c r="H32" s="144">
        <v>30</v>
      </c>
      <c r="I32" s="145">
        <v>58</v>
      </c>
      <c r="J32" s="146">
        <f>I32/H32</f>
        <v>1.9333333333333333</v>
      </c>
      <c r="K32" s="143">
        <v>400</v>
      </c>
      <c r="L32" s="144">
        <v>400</v>
      </c>
      <c r="M32" s="145">
        <v>442</v>
      </c>
      <c r="N32" s="146">
        <f>M32/L32</f>
        <v>1.105</v>
      </c>
      <c r="O32" s="1136"/>
      <c r="P32" s="147" t="s">
        <v>38</v>
      </c>
      <c r="Q32" s="143">
        <v>200</v>
      </c>
      <c r="R32" s="144">
        <v>200</v>
      </c>
      <c r="S32" s="96">
        <v>859</v>
      </c>
      <c r="T32" s="148">
        <f>S32/R32</f>
        <v>4.2949999999999999</v>
      </c>
      <c r="U32" s="149">
        <v>170</v>
      </c>
      <c r="V32" s="117">
        <v>170</v>
      </c>
      <c r="W32" s="96">
        <v>318</v>
      </c>
      <c r="X32" s="148">
        <f>W32/V32</f>
        <v>1.8705882352941177</v>
      </c>
      <c r="Y32" s="149">
        <v>10</v>
      </c>
      <c r="Z32" s="150">
        <v>10</v>
      </c>
      <c r="AA32" s="128">
        <v>0</v>
      </c>
      <c r="AB32" s="151">
        <f>AA32/Z32</f>
        <v>0</v>
      </c>
      <c r="AC32" s="138"/>
      <c r="AD32" s="138"/>
      <c r="AE32" s="1092"/>
      <c r="AF32" s="105" t="s">
        <v>38</v>
      </c>
      <c r="AG32" s="149">
        <v>0</v>
      </c>
      <c r="AH32" s="150">
        <v>0</v>
      </c>
      <c r="AI32" s="128">
        <v>561</v>
      </c>
      <c r="AJ32" s="151">
        <v>0</v>
      </c>
      <c r="AK32" s="143">
        <v>100</v>
      </c>
      <c r="AL32" s="155">
        <v>100</v>
      </c>
      <c r="AM32" s="144">
        <v>2</v>
      </c>
      <c r="AN32" s="153">
        <f>AM32/AL32</f>
        <v>0.02</v>
      </c>
      <c r="AO32" s="143">
        <v>30</v>
      </c>
      <c r="AP32" s="155">
        <v>30</v>
      </c>
      <c r="AQ32" s="145">
        <v>0</v>
      </c>
      <c r="AR32" s="146">
        <f>AQ32/AP32</f>
        <v>0</v>
      </c>
      <c r="AS32" s="1145"/>
      <c r="AT32" s="221" t="s">
        <v>38</v>
      </c>
      <c r="AU32" s="157">
        <v>20</v>
      </c>
      <c r="AV32" s="178">
        <v>20</v>
      </c>
      <c r="AW32" s="222">
        <v>143</v>
      </c>
      <c r="AX32" s="223">
        <f>AW32/AV32</f>
        <v>7.15</v>
      </c>
      <c r="AY32" s="157">
        <v>0</v>
      </c>
      <c r="AZ32" s="178">
        <v>0</v>
      </c>
      <c r="BA32" s="224">
        <v>0</v>
      </c>
      <c r="BB32" s="225">
        <v>0</v>
      </c>
      <c r="BC32" s="226">
        <v>0</v>
      </c>
      <c r="BD32" s="227">
        <v>16.399999999999999</v>
      </c>
      <c r="BE32" s="224">
        <v>28</v>
      </c>
      <c r="BF32" s="228">
        <v>0</v>
      </c>
      <c r="BG32" s="1145"/>
      <c r="BH32" s="221" t="s">
        <v>38</v>
      </c>
      <c r="BI32" s="226">
        <f t="shared" si="9"/>
        <v>960</v>
      </c>
      <c r="BJ32" s="227">
        <f t="shared" si="9"/>
        <v>976.4</v>
      </c>
      <c r="BK32" s="178">
        <f t="shared" si="9"/>
        <v>2411</v>
      </c>
      <c r="BL32" s="229">
        <f>BK32/BJ32</f>
        <v>2.4692748873412538</v>
      </c>
    </row>
    <row r="33" spans="1:64" ht="27" customHeight="1" x14ac:dyDescent="0.25">
      <c r="A33" s="1115"/>
      <c r="B33" s="105" t="s">
        <v>36</v>
      </c>
      <c r="C33" s="143">
        <v>0</v>
      </c>
      <c r="D33" s="155">
        <v>0</v>
      </c>
      <c r="E33" s="144">
        <v>0</v>
      </c>
      <c r="F33" s="146">
        <v>0</v>
      </c>
      <c r="G33" s="143">
        <v>0</v>
      </c>
      <c r="H33" s="144">
        <v>0</v>
      </c>
      <c r="I33" s="145">
        <v>0</v>
      </c>
      <c r="J33" s="146">
        <v>0</v>
      </c>
      <c r="K33" s="143">
        <v>0</v>
      </c>
      <c r="L33" s="144">
        <v>0</v>
      </c>
      <c r="M33" s="145">
        <v>0</v>
      </c>
      <c r="N33" s="146">
        <v>0</v>
      </c>
      <c r="O33" s="1136"/>
      <c r="P33" s="147" t="s">
        <v>36</v>
      </c>
      <c r="Q33" s="143">
        <v>0</v>
      </c>
      <c r="R33" s="144">
        <v>0</v>
      </c>
      <c r="S33" s="96">
        <v>0</v>
      </c>
      <c r="T33" s="148">
        <v>0</v>
      </c>
      <c r="U33" s="149">
        <v>0</v>
      </c>
      <c r="V33" s="117">
        <v>0</v>
      </c>
      <c r="W33" s="96">
        <v>0</v>
      </c>
      <c r="X33" s="148">
        <v>0</v>
      </c>
      <c r="Y33" s="149">
        <v>0</v>
      </c>
      <c r="Z33" s="150">
        <v>0</v>
      </c>
      <c r="AA33" s="128">
        <v>0</v>
      </c>
      <c r="AB33" s="151">
        <v>0</v>
      </c>
      <c r="AC33" s="138"/>
      <c r="AD33" s="138"/>
      <c r="AE33" s="1092"/>
      <c r="AF33" s="105" t="s">
        <v>36</v>
      </c>
      <c r="AG33" s="149">
        <v>0</v>
      </c>
      <c r="AH33" s="150">
        <v>0</v>
      </c>
      <c r="AI33" s="128">
        <v>0</v>
      </c>
      <c r="AJ33" s="151">
        <v>0</v>
      </c>
      <c r="AK33" s="143">
        <v>0</v>
      </c>
      <c r="AL33" s="155">
        <v>0</v>
      </c>
      <c r="AM33" s="144">
        <v>0</v>
      </c>
      <c r="AN33" s="153">
        <v>0</v>
      </c>
      <c r="AO33" s="143">
        <v>0</v>
      </c>
      <c r="AP33" s="155">
        <v>0</v>
      </c>
      <c r="AQ33" s="145">
        <v>0</v>
      </c>
      <c r="AR33" s="146">
        <v>0</v>
      </c>
      <c r="AS33" s="1145"/>
      <c r="AT33" s="221" t="s">
        <v>36</v>
      </c>
      <c r="AU33" s="157">
        <v>0</v>
      </c>
      <c r="AV33" s="178">
        <v>0</v>
      </c>
      <c r="AW33" s="222">
        <v>0</v>
      </c>
      <c r="AX33" s="223">
        <v>0</v>
      </c>
      <c r="AY33" s="157">
        <v>0</v>
      </c>
      <c r="AZ33" s="178">
        <v>0</v>
      </c>
      <c r="BA33" s="224">
        <v>0</v>
      </c>
      <c r="BB33" s="225">
        <v>0</v>
      </c>
      <c r="BC33" s="226">
        <v>0</v>
      </c>
      <c r="BD33" s="227">
        <v>0</v>
      </c>
      <c r="BE33" s="224">
        <v>0</v>
      </c>
      <c r="BF33" s="228">
        <v>0</v>
      </c>
      <c r="BG33" s="1145"/>
      <c r="BH33" s="221" t="s">
        <v>36</v>
      </c>
      <c r="BI33" s="226">
        <f t="shared" si="9"/>
        <v>0</v>
      </c>
      <c r="BJ33" s="227">
        <f t="shared" si="9"/>
        <v>0</v>
      </c>
      <c r="BK33" s="178">
        <f t="shared" si="9"/>
        <v>0</v>
      </c>
      <c r="BL33" s="229">
        <v>0</v>
      </c>
    </row>
    <row r="34" spans="1:64" ht="27" customHeight="1" x14ac:dyDescent="0.25">
      <c r="A34" s="1115"/>
      <c r="B34" s="105" t="s">
        <v>235</v>
      </c>
      <c r="C34" s="143">
        <v>0</v>
      </c>
      <c r="D34" s="155">
        <v>0</v>
      </c>
      <c r="E34" s="144">
        <v>0</v>
      </c>
      <c r="F34" s="146">
        <v>0</v>
      </c>
      <c r="G34" s="143">
        <v>0</v>
      </c>
      <c r="H34" s="144">
        <v>0</v>
      </c>
      <c r="I34" s="145">
        <v>0</v>
      </c>
      <c r="J34" s="146">
        <v>0</v>
      </c>
      <c r="K34" s="143">
        <v>0</v>
      </c>
      <c r="L34" s="144">
        <v>0</v>
      </c>
      <c r="M34" s="145">
        <v>0</v>
      </c>
      <c r="N34" s="146">
        <v>0</v>
      </c>
      <c r="O34" s="1136"/>
      <c r="P34" s="105" t="s">
        <v>235</v>
      </c>
      <c r="Q34" s="231">
        <v>0</v>
      </c>
      <c r="R34" s="232">
        <v>0</v>
      </c>
      <c r="S34" s="144">
        <v>0</v>
      </c>
      <c r="T34" s="146">
        <v>0</v>
      </c>
      <c r="U34" s="143">
        <v>0</v>
      </c>
      <c r="V34" s="144">
        <v>0</v>
      </c>
      <c r="W34" s="145">
        <v>0</v>
      </c>
      <c r="X34" s="148">
        <v>0</v>
      </c>
      <c r="Y34" s="143">
        <v>0</v>
      </c>
      <c r="Z34" s="144">
        <v>0</v>
      </c>
      <c r="AA34" s="145">
        <v>0</v>
      </c>
      <c r="AB34" s="146">
        <v>0</v>
      </c>
      <c r="AC34" s="138"/>
      <c r="AD34" s="138"/>
      <c r="AE34" s="1092"/>
      <c r="AF34" s="105" t="s">
        <v>235</v>
      </c>
      <c r="AG34" s="143">
        <v>0</v>
      </c>
      <c r="AH34" s="144">
        <v>0</v>
      </c>
      <c r="AI34" s="145">
        <v>0</v>
      </c>
      <c r="AJ34" s="146">
        <v>0</v>
      </c>
      <c r="AK34" s="231">
        <v>0</v>
      </c>
      <c r="AL34" s="232">
        <v>0</v>
      </c>
      <c r="AM34" s="144">
        <v>0</v>
      </c>
      <c r="AN34" s="146">
        <v>0</v>
      </c>
      <c r="AO34" s="143">
        <v>0</v>
      </c>
      <c r="AP34" s="144">
        <v>0</v>
      </c>
      <c r="AQ34" s="145">
        <v>0</v>
      </c>
      <c r="AR34" s="146">
        <v>0</v>
      </c>
      <c r="AS34" s="1145"/>
      <c r="AT34" s="233" t="s">
        <v>235</v>
      </c>
      <c r="AU34" s="157">
        <v>0</v>
      </c>
      <c r="AV34" s="158">
        <v>0</v>
      </c>
      <c r="AW34" s="222">
        <v>0</v>
      </c>
      <c r="AX34" s="223">
        <v>0</v>
      </c>
      <c r="AY34" s="234">
        <v>0</v>
      </c>
      <c r="AZ34" s="235">
        <v>0</v>
      </c>
      <c r="BA34" s="158">
        <v>0</v>
      </c>
      <c r="BB34" s="223">
        <v>0</v>
      </c>
      <c r="BC34" s="157">
        <v>0</v>
      </c>
      <c r="BD34" s="158">
        <v>0</v>
      </c>
      <c r="BE34" s="222">
        <v>0</v>
      </c>
      <c r="BF34" s="223">
        <v>0</v>
      </c>
      <c r="BG34" s="1145"/>
      <c r="BH34" s="233" t="s">
        <v>235</v>
      </c>
      <c r="BI34" s="226">
        <f t="shared" si="9"/>
        <v>0</v>
      </c>
      <c r="BJ34" s="227">
        <f t="shared" si="9"/>
        <v>0</v>
      </c>
      <c r="BK34" s="178">
        <f t="shared" si="9"/>
        <v>0</v>
      </c>
      <c r="BL34" s="223">
        <v>0</v>
      </c>
    </row>
    <row r="35" spans="1:64" ht="27" customHeight="1" x14ac:dyDescent="0.25">
      <c r="A35" s="1115"/>
      <c r="B35" s="105" t="s">
        <v>173</v>
      </c>
      <c r="C35" s="143">
        <v>0</v>
      </c>
      <c r="D35" s="155">
        <v>0</v>
      </c>
      <c r="E35" s="144">
        <v>0</v>
      </c>
      <c r="F35" s="146">
        <v>0</v>
      </c>
      <c r="G35" s="143">
        <v>0</v>
      </c>
      <c r="H35" s="144">
        <v>0</v>
      </c>
      <c r="I35" s="145">
        <v>0</v>
      </c>
      <c r="J35" s="146">
        <v>0</v>
      </c>
      <c r="K35" s="143">
        <v>0</v>
      </c>
      <c r="L35" s="144">
        <v>0</v>
      </c>
      <c r="M35" s="145">
        <v>0</v>
      </c>
      <c r="N35" s="146">
        <v>0</v>
      </c>
      <c r="O35" s="1136"/>
      <c r="P35" s="147" t="s">
        <v>173</v>
      </c>
      <c r="Q35" s="143">
        <v>0</v>
      </c>
      <c r="R35" s="144">
        <v>0</v>
      </c>
      <c r="S35" s="96">
        <v>0</v>
      </c>
      <c r="T35" s="148">
        <v>0</v>
      </c>
      <c r="U35" s="149">
        <v>0</v>
      </c>
      <c r="V35" s="117">
        <v>0</v>
      </c>
      <c r="W35" s="96">
        <v>0</v>
      </c>
      <c r="X35" s="148">
        <v>0</v>
      </c>
      <c r="Y35" s="149">
        <v>0</v>
      </c>
      <c r="Z35" s="150">
        <v>0</v>
      </c>
      <c r="AA35" s="128">
        <v>0</v>
      </c>
      <c r="AB35" s="151">
        <v>0</v>
      </c>
      <c r="AC35" s="138"/>
      <c r="AD35" s="138"/>
      <c r="AE35" s="1092"/>
      <c r="AF35" s="105" t="s">
        <v>173</v>
      </c>
      <c r="AG35" s="149">
        <v>0</v>
      </c>
      <c r="AH35" s="150">
        <v>0</v>
      </c>
      <c r="AI35" s="128">
        <v>0</v>
      </c>
      <c r="AJ35" s="151">
        <v>0</v>
      </c>
      <c r="AK35" s="143">
        <v>0</v>
      </c>
      <c r="AL35" s="155">
        <v>0</v>
      </c>
      <c r="AM35" s="144">
        <v>0</v>
      </c>
      <c r="AN35" s="153">
        <v>0</v>
      </c>
      <c r="AO35" s="143">
        <v>0</v>
      </c>
      <c r="AP35" s="155">
        <v>0</v>
      </c>
      <c r="AQ35" s="145">
        <v>0</v>
      </c>
      <c r="AR35" s="146">
        <v>0</v>
      </c>
      <c r="AS35" s="1145"/>
      <c r="AT35" s="221" t="s">
        <v>173</v>
      </c>
      <c r="AU35" s="157">
        <v>0</v>
      </c>
      <c r="AV35" s="178">
        <v>0</v>
      </c>
      <c r="AW35" s="222">
        <v>0</v>
      </c>
      <c r="AX35" s="223">
        <v>0</v>
      </c>
      <c r="AY35" s="157">
        <v>0</v>
      </c>
      <c r="AZ35" s="178">
        <v>0</v>
      </c>
      <c r="BA35" s="224">
        <v>0</v>
      </c>
      <c r="BB35" s="225">
        <v>0</v>
      </c>
      <c r="BC35" s="226">
        <v>0</v>
      </c>
      <c r="BD35" s="227">
        <v>0</v>
      </c>
      <c r="BE35" s="224">
        <v>0</v>
      </c>
      <c r="BF35" s="228">
        <v>0</v>
      </c>
      <c r="BG35" s="1145"/>
      <c r="BH35" s="221" t="s">
        <v>173</v>
      </c>
      <c r="BI35" s="226">
        <f t="shared" si="9"/>
        <v>0</v>
      </c>
      <c r="BJ35" s="227">
        <f t="shared" si="9"/>
        <v>0</v>
      </c>
      <c r="BK35" s="178">
        <f t="shared" si="9"/>
        <v>0</v>
      </c>
      <c r="BL35" s="229">
        <v>0</v>
      </c>
    </row>
    <row r="36" spans="1:64" ht="27" customHeight="1" x14ac:dyDescent="0.25">
      <c r="A36" s="1115"/>
      <c r="B36" s="105" t="s">
        <v>6</v>
      </c>
      <c r="C36" s="143">
        <v>10</v>
      </c>
      <c r="D36" s="155">
        <v>10</v>
      </c>
      <c r="E36" s="144">
        <v>187</v>
      </c>
      <c r="F36" s="146">
        <v>0</v>
      </c>
      <c r="G36" s="143">
        <v>1000</v>
      </c>
      <c r="H36" s="144">
        <v>1000</v>
      </c>
      <c r="I36" s="145">
        <v>144</v>
      </c>
      <c r="J36" s="146">
        <f>I36/H36</f>
        <v>0.14399999999999999</v>
      </c>
      <c r="K36" s="143">
        <v>360</v>
      </c>
      <c r="L36" s="144">
        <v>360</v>
      </c>
      <c r="M36" s="145">
        <v>4100</v>
      </c>
      <c r="N36" s="146">
        <v>0</v>
      </c>
      <c r="O36" s="1136"/>
      <c r="P36" s="147" t="s">
        <v>6</v>
      </c>
      <c r="Q36" s="143">
        <v>5000</v>
      </c>
      <c r="R36" s="144">
        <v>5000</v>
      </c>
      <c r="S36" s="96">
        <v>3913</v>
      </c>
      <c r="T36" s="148">
        <f>S36/R36</f>
        <v>0.78259999999999996</v>
      </c>
      <c r="U36" s="149">
        <v>800</v>
      </c>
      <c r="V36" s="117">
        <v>800</v>
      </c>
      <c r="W36" s="96">
        <v>1389</v>
      </c>
      <c r="X36" s="148">
        <f>W36/V36</f>
        <v>1.7362500000000001</v>
      </c>
      <c r="Y36" s="149">
        <v>10</v>
      </c>
      <c r="Z36" s="150">
        <v>10</v>
      </c>
      <c r="AA36" s="128">
        <v>-4</v>
      </c>
      <c r="AB36" s="151">
        <v>0</v>
      </c>
      <c r="AC36" s="138"/>
      <c r="AD36" s="138"/>
      <c r="AE36" s="1092"/>
      <c r="AF36" s="105" t="s">
        <v>6</v>
      </c>
      <c r="AG36" s="149">
        <v>0</v>
      </c>
      <c r="AH36" s="150">
        <v>0</v>
      </c>
      <c r="AI36" s="128">
        <v>0</v>
      </c>
      <c r="AJ36" s="151">
        <v>0</v>
      </c>
      <c r="AK36" s="143">
        <v>40</v>
      </c>
      <c r="AL36" s="155">
        <v>40</v>
      </c>
      <c r="AM36" s="144">
        <v>62</v>
      </c>
      <c r="AN36" s="153">
        <f>AM36/AL36</f>
        <v>1.55</v>
      </c>
      <c r="AO36" s="143">
        <v>0</v>
      </c>
      <c r="AP36" s="155">
        <v>0</v>
      </c>
      <c r="AQ36" s="145">
        <v>57</v>
      </c>
      <c r="AR36" s="146">
        <v>0</v>
      </c>
      <c r="AS36" s="1145"/>
      <c r="AT36" s="221" t="s">
        <v>6</v>
      </c>
      <c r="AU36" s="157">
        <v>70</v>
      </c>
      <c r="AV36" s="178">
        <v>70</v>
      </c>
      <c r="AW36" s="222">
        <v>173</v>
      </c>
      <c r="AX36" s="223">
        <f>AW36/AV36</f>
        <v>2.4714285714285715</v>
      </c>
      <c r="AY36" s="157">
        <v>0</v>
      </c>
      <c r="AZ36" s="178">
        <v>0</v>
      </c>
      <c r="BA36" s="224">
        <v>0</v>
      </c>
      <c r="BB36" s="225">
        <v>0</v>
      </c>
      <c r="BC36" s="226">
        <v>0</v>
      </c>
      <c r="BD36" s="227">
        <v>6.4</v>
      </c>
      <c r="BE36" s="224">
        <v>0</v>
      </c>
      <c r="BF36" s="228">
        <v>0</v>
      </c>
      <c r="BG36" s="1145"/>
      <c r="BH36" s="221" t="s">
        <v>6</v>
      </c>
      <c r="BI36" s="226">
        <f t="shared" si="9"/>
        <v>7290</v>
      </c>
      <c r="BJ36" s="227">
        <f t="shared" si="9"/>
        <v>7296.4</v>
      </c>
      <c r="BK36" s="178">
        <f t="shared" si="9"/>
        <v>10021</v>
      </c>
      <c r="BL36" s="229">
        <f>BK36/BJ36</f>
        <v>1.3734170275752426</v>
      </c>
    </row>
    <row r="37" spans="1:64" ht="27" customHeight="1" x14ac:dyDescent="0.25">
      <c r="A37" s="1115"/>
      <c r="B37" s="105" t="s">
        <v>37</v>
      </c>
      <c r="C37" s="143">
        <v>0</v>
      </c>
      <c r="D37" s="155">
        <v>0</v>
      </c>
      <c r="E37" s="144">
        <v>0</v>
      </c>
      <c r="F37" s="146">
        <v>0</v>
      </c>
      <c r="G37" s="143">
        <v>0</v>
      </c>
      <c r="H37" s="155">
        <v>0</v>
      </c>
      <c r="I37" s="145">
        <v>0</v>
      </c>
      <c r="J37" s="146">
        <v>0</v>
      </c>
      <c r="K37" s="143">
        <v>0</v>
      </c>
      <c r="L37" s="179">
        <v>0</v>
      </c>
      <c r="M37" s="145">
        <v>0</v>
      </c>
      <c r="N37" s="146">
        <v>0</v>
      </c>
      <c r="O37" s="1136"/>
      <c r="P37" s="147" t="s">
        <v>37</v>
      </c>
      <c r="Q37" s="143">
        <v>0</v>
      </c>
      <c r="R37" s="155">
        <v>0</v>
      </c>
      <c r="S37" s="96">
        <v>0</v>
      </c>
      <c r="T37" s="148">
        <v>0</v>
      </c>
      <c r="U37" s="149">
        <v>0</v>
      </c>
      <c r="V37" s="150">
        <v>0</v>
      </c>
      <c r="W37" s="96">
        <v>0</v>
      </c>
      <c r="X37" s="148">
        <v>0</v>
      </c>
      <c r="Y37" s="149">
        <v>0</v>
      </c>
      <c r="Z37" s="150">
        <v>0</v>
      </c>
      <c r="AA37" s="128">
        <v>0</v>
      </c>
      <c r="AB37" s="151">
        <v>0</v>
      </c>
      <c r="AC37" s="138"/>
      <c r="AD37" s="138"/>
      <c r="AE37" s="1092"/>
      <c r="AF37" s="105" t="s">
        <v>37</v>
      </c>
      <c r="AG37" s="149">
        <v>0</v>
      </c>
      <c r="AH37" s="150">
        <v>0</v>
      </c>
      <c r="AI37" s="128">
        <v>0</v>
      </c>
      <c r="AJ37" s="151">
        <v>0</v>
      </c>
      <c r="AK37" s="143">
        <v>0</v>
      </c>
      <c r="AL37" s="155">
        <v>0</v>
      </c>
      <c r="AM37" s="144">
        <v>0</v>
      </c>
      <c r="AN37" s="153">
        <v>0</v>
      </c>
      <c r="AO37" s="143">
        <v>0</v>
      </c>
      <c r="AP37" s="155">
        <v>0</v>
      </c>
      <c r="AQ37" s="145">
        <v>0</v>
      </c>
      <c r="AR37" s="146">
        <v>0</v>
      </c>
      <c r="AS37" s="1145"/>
      <c r="AT37" s="221" t="s">
        <v>37</v>
      </c>
      <c r="AU37" s="157">
        <v>0</v>
      </c>
      <c r="AV37" s="178">
        <v>0</v>
      </c>
      <c r="AW37" s="222">
        <v>0</v>
      </c>
      <c r="AX37" s="223">
        <v>0</v>
      </c>
      <c r="AY37" s="157">
        <v>0</v>
      </c>
      <c r="AZ37" s="178">
        <v>0</v>
      </c>
      <c r="BA37" s="224">
        <v>0</v>
      </c>
      <c r="BB37" s="225">
        <v>0</v>
      </c>
      <c r="BC37" s="226">
        <v>0</v>
      </c>
      <c r="BD37" s="227">
        <v>0</v>
      </c>
      <c r="BE37" s="224">
        <v>0</v>
      </c>
      <c r="BF37" s="228">
        <v>0</v>
      </c>
      <c r="BG37" s="1145"/>
      <c r="BH37" s="221" t="s">
        <v>37</v>
      </c>
      <c r="BI37" s="226">
        <f t="shared" si="9"/>
        <v>0</v>
      </c>
      <c r="BJ37" s="227">
        <f>BD37+AZ37+AV37+AP37+AL37+AH37+L37+H37+D37</f>
        <v>0</v>
      </c>
      <c r="BK37" s="178">
        <f t="shared" si="9"/>
        <v>0</v>
      </c>
      <c r="BL37" s="229">
        <v>0</v>
      </c>
    </row>
    <row r="38" spans="1:64" ht="27" customHeight="1" x14ac:dyDescent="0.25">
      <c r="A38" s="1115"/>
      <c r="B38" s="161" t="s">
        <v>102</v>
      </c>
      <c r="C38" s="197">
        <v>0</v>
      </c>
      <c r="D38" s="198">
        <v>0</v>
      </c>
      <c r="E38" s="236">
        <v>0</v>
      </c>
      <c r="F38" s="237">
        <v>0</v>
      </c>
      <c r="G38" s="197">
        <v>0</v>
      </c>
      <c r="H38" s="198">
        <v>0</v>
      </c>
      <c r="I38" s="236">
        <v>0</v>
      </c>
      <c r="J38" s="237">
        <v>0</v>
      </c>
      <c r="K38" s="197">
        <v>0</v>
      </c>
      <c r="L38" s="238">
        <v>0</v>
      </c>
      <c r="M38" s="236">
        <v>0</v>
      </c>
      <c r="N38" s="237">
        <v>0</v>
      </c>
      <c r="O38" s="1136"/>
      <c r="P38" s="161" t="s">
        <v>102</v>
      </c>
      <c r="Q38" s="166">
        <v>0</v>
      </c>
      <c r="R38" s="168">
        <v>0</v>
      </c>
      <c r="S38" s="169">
        <v>0</v>
      </c>
      <c r="T38" s="239">
        <v>0</v>
      </c>
      <c r="U38" s="197">
        <v>0</v>
      </c>
      <c r="V38" s="198">
        <v>0</v>
      </c>
      <c r="W38" s="236">
        <v>0</v>
      </c>
      <c r="X38" s="239">
        <v>0</v>
      </c>
      <c r="Y38" s="197">
        <v>0</v>
      </c>
      <c r="Z38" s="198">
        <v>0</v>
      </c>
      <c r="AA38" s="240">
        <v>0</v>
      </c>
      <c r="AB38" s="237">
        <v>0</v>
      </c>
      <c r="AC38" s="138"/>
      <c r="AD38" s="138"/>
      <c r="AE38" s="1092"/>
      <c r="AF38" s="161" t="s">
        <v>102</v>
      </c>
      <c r="AG38" s="197">
        <v>0</v>
      </c>
      <c r="AH38" s="198">
        <v>0</v>
      </c>
      <c r="AI38" s="240">
        <v>0</v>
      </c>
      <c r="AJ38" s="237">
        <v>0</v>
      </c>
      <c r="AK38" s="166">
        <v>0</v>
      </c>
      <c r="AL38" s="168">
        <v>0</v>
      </c>
      <c r="AM38" s="236">
        <v>0</v>
      </c>
      <c r="AN38" s="239">
        <v>0</v>
      </c>
      <c r="AO38" s="197">
        <v>0</v>
      </c>
      <c r="AP38" s="198">
        <v>0</v>
      </c>
      <c r="AQ38" s="236">
        <v>0</v>
      </c>
      <c r="AR38" s="237">
        <v>0</v>
      </c>
      <c r="AS38" s="1145"/>
      <c r="AT38" s="241" t="s">
        <v>102</v>
      </c>
      <c r="AU38" s="184">
        <v>0</v>
      </c>
      <c r="AV38" s="185">
        <v>0</v>
      </c>
      <c r="AW38" s="242">
        <v>0</v>
      </c>
      <c r="AX38" s="243">
        <v>0</v>
      </c>
      <c r="AY38" s="162">
        <v>0</v>
      </c>
      <c r="AZ38" s="163">
        <v>0</v>
      </c>
      <c r="BA38" s="244">
        <v>0</v>
      </c>
      <c r="BB38" s="245">
        <v>0</v>
      </c>
      <c r="BC38" s="184">
        <v>0</v>
      </c>
      <c r="BD38" s="185">
        <v>0</v>
      </c>
      <c r="BE38" s="242">
        <v>0</v>
      </c>
      <c r="BF38" s="243">
        <v>0</v>
      </c>
      <c r="BG38" s="1145"/>
      <c r="BH38" s="241" t="s">
        <v>102</v>
      </c>
      <c r="BI38" s="226">
        <f t="shared" si="9"/>
        <v>0</v>
      </c>
      <c r="BJ38" s="246">
        <f>BD38+AZ38+AV38+AP38+AL38+AH38+L38+H38+D38</f>
        <v>0</v>
      </c>
      <c r="BK38" s="178">
        <f t="shared" si="9"/>
        <v>0</v>
      </c>
      <c r="BL38" s="247">
        <v>0</v>
      </c>
    </row>
    <row r="39" spans="1:64" ht="27" customHeight="1" x14ac:dyDescent="0.25">
      <c r="A39" s="1115"/>
      <c r="B39" s="248" t="s">
        <v>239</v>
      </c>
      <c r="C39" s="249">
        <v>0</v>
      </c>
      <c r="D39" s="250">
        <v>0</v>
      </c>
      <c r="E39" s="251">
        <v>0</v>
      </c>
      <c r="F39" s="252">
        <v>0</v>
      </c>
      <c r="G39" s="249">
        <v>0</v>
      </c>
      <c r="H39" s="250">
        <v>0</v>
      </c>
      <c r="I39" s="251">
        <v>0</v>
      </c>
      <c r="J39" s="252">
        <v>0</v>
      </c>
      <c r="K39" s="249">
        <v>0</v>
      </c>
      <c r="L39" s="253">
        <v>0</v>
      </c>
      <c r="M39" s="251">
        <v>0</v>
      </c>
      <c r="N39" s="252">
        <v>0</v>
      </c>
      <c r="O39" s="1136"/>
      <c r="P39" s="248" t="s">
        <v>239</v>
      </c>
      <c r="Q39" s="249">
        <v>0</v>
      </c>
      <c r="R39" s="250">
        <v>0</v>
      </c>
      <c r="S39" s="251">
        <v>0</v>
      </c>
      <c r="T39" s="252">
        <v>0</v>
      </c>
      <c r="U39" s="249">
        <v>0</v>
      </c>
      <c r="V39" s="250">
        <v>0</v>
      </c>
      <c r="W39" s="251">
        <v>0</v>
      </c>
      <c r="X39" s="252">
        <v>0</v>
      </c>
      <c r="Y39" s="249">
        <v>0</v>
      </c>
      <c r="Z39" s="253">
        <v>0</v>
      </c>
      <c r="AA39" s="251">
        <v>0</v>
      </c>
      <c r="AB39" s="252">
        <v>0</v>
      </c>
      <c r="AC39" s="138"/>
      <c r="AD39" s="138"/>
      <c r="AE39" s="1092"/>
      <c r="AF39" s="248" t="s">
        <v>239</v>
      </c>
      <c r="AG39" s="249">
        <v>0</v>
      </c>
      <c r="AH39" s="250">
        <v>0</v>
      </c>
      <c r="AI39" s="251">
        <v>0</v>
      </c>
      <c r="AJ39" s="252">
        <v>0</v>
      </c>
      <c r="AK39" s="249">
        <v>0</v>
      </c>
      <c r="AL39" s="250">
        <v>0</v>
      </c>
      <c r="AM39" s="251">
        <v>0</v>
      </c>
      <c r="AN39" s="252">
        <v>0</v>
      </c>
      <c r="AO39" s="249">
        <v>0</v>
      </c>
      <c r="AP39" s="253">
        <v>0</v>
      </c>
      <c r="AQ39" s="251">
        <v>0</v>
      </c>
      <c r="AR39" s="252">
        <v>0</v>
      </c>
      <c r="AS39" s="1145"/>
      <c r="AT39" s="254" t="s">
        <v>239</v>
      </c>
      <c r="AU39" s="255">
        <v>0</v>
      </c>
      <c r="AV39" s="256">
        <v>0</v>
      </c>
      <c r="AW39" s="257">
        <v>0</v>
      </c>
      <c r="AX39" s="258">
        <v>0</v>
      </c>
      <c r="AY39" s="255">
        <v>0</v>
      </c>
      <c r="AZ39" s="256">
        <v>0</v>
      </c>
      <c r="BA39" s="257">
        <v>0</v>
      </c>
      <c r="BB39" s="258">
        <v>0</v>
      </c>
      <c r="BC39" s="255">
        <v>0</v>
      </c>
      <c r="BD39" s="259">
        <v>0</v>
      </c>
      <c r="BE39" s="257">
        <v>0</v>
      </c>
      <c r="BF39" s="258">
        <v>0</v>
      </c>
      <c r="BG39" s="1145"/>
      <c r="BH39" s="254" t="s">
        <v>239</v>
      </c>
      <c r="BI39" s="184">
        <v>0</v>
      </c>
      <c r="BJ39" s="260">
        <v>0</v>
      </c>
      <c r="BK39" s="185">
        <v>0</v>
      </c>
      <c r="BL39" s="247">
        <v>0</v>
      </c>
    </row>
    <row r="40" spans="1:64" ht="36" customHeight="1" x14ac:dyDescent="0.25">
      <c r="A40" s="1115"/>
      <c r="B40" s="856" t="s">
        <v>33</v>
      </c>
      <c r="C40" s="846">
        <f>SUM(C28:C39)</f>
        <v>2000</v>
      </c>
      <c r="D40" s="847">
        <f>SUM(D28:D39)</f>
        <v>2000</v>
      </c>
      <c r="E40" s="848">
        <f>SUM(E28:E39)</f>
        <v>2795</v>
      </c>
      <c r="F40" s="849">
        <f>E40/D40</f>
        <v>1.3975</v>
      </c>
      <c r="G40" s="846">
        <f>SUM(G28:G39)</f>
        <v>8735</v>
      </c>
      <c r="H40" s="847">
        <f>SUM(H28:H39)</f>
        <v>8735</v>
      </c>
      <c r="I40" s="848">
        <f>SUM(I28:I39)</f>
        <v>7682</v>
      </c>
      <c r="J40" s="849">
        <f>I40/H40</f>
        <v>0.87945048654836866</v>
      </c>
      <c r="K40" s="846">
        <f>SUM(K28:K39)</f>
        <v>48760</v>
      </c>
      <c r="L40" s="857">
        <f>SUM(L28:L39)</f>
        <v>48760</v>
      </c>
      <c r="M40" s="848">
        <f>SUM(M28:M39)</f>
        <v>56714</v>
      </c>
      <c r="N40" s="849">
        <f>M40/L40</f>
        <v>1.1631255127153404</v>
      </c>
      <c r="O40" s="1137"/>
      <c r="P40" s="334" t="s">
        <v>33</v>
      </c>
      <c r="Q40" s="846">
        <f>SUM(Q28:Q38)</f>
        <v>31900</v>
      </c>
      <c r="R40" s="847">
        <f>SUM(R28:R38)</f>
        <v>31900</v>
      </c>
      <c r="S40" s="848">
        <f>SUM(S28:S38)</f>
        <v>27383</v>
      </c>
      <c r="T40" s="851">
        <f>S40/R40</f>
        <v>0.85840125391849531</v>
      </c>
      <c r="U40" s="846">
        <f>SUM(U28:U38)</f>
        <v>9900</v>
      </c>
      <c r="V40" s="847">
        <f>SUM(V28:V38)</f>
        <v>9900</v>
      </c>
      <c r="W40" s="848">
        <f>SUM(W28:W38)</f>
        <v>10326</v>
      </c>
      <c r="X40" s="851">
        <f>W40/V40</f>
        <v>1.043030303030303</v>
      </c>
      <c r="Y40" s="846">
        <f>SUM(Y28:Y38)</f>
        <v>461</v>
      </c>
      <c r="Z40" s="847">
        <f>SUM(Z28:Z38)</f>
        <v>461</v>
      </c>
      <c r="AA40" s="848">
        <f>SUM(AA28:AA38)</f>
        <v>322</v>
      </c>
      <c r="AB40" s="849">
        <f>AA40/Z40</f>
        <v>0.69848156182212584</v>
      </c>
      <c r="AC40" s="138"/>
      <c r="AD40" s="138"/>
      <c r="AE40" s="1093"/>
      <c r="AF40" s="855" t="s">
        <v>33</v>
      </c>
      <c r="AG40" s="846">
        <f>SUM(AG28:AG38)</f>
        <v>758.7</v>
      </c>
      <c r="AH40" s="847">
        <f>SUM(AH28:AH38)</f>
        <v>758.7</v>
      </c>
      <c r="AI40" s="848">
        <f>SUM(AI28:AI38)</f>
        <v>1217</v>
      </c>
      <c r="AJ40" s="849">
        <f>AI40/AH40</f>
        <v>1.6040595755898246</v>
      </c>
      <c r="AK40" s="846">
        <f>SUM(AK28:AK38)</f>
        <v>11750</v>
      </c>
      <c r="AL40" s="847">
        <f>SUM(AL28:AL38)</f>
        <v>11750</v>
      </c>
      <c r="AM40" s="848">
        <f>SUM(AM28:AM38)</f>
        <v>10850</v>
      </c>
      <c r="AN40" s="851">
        <f>AM40/AL40</f>
        <v>0.92340425531914894</v>
      </c>
      <c r="AO40" s="846">
        <f>SUM(AO28:AO38)</f>
        <v>1810</v>
      </c>
      <c r="AP40" s="847">
        <f>SUM(AP28:AP38)</f>
        <v>1810</v>
      </c>
      <c r="AQ40" s="848">
        <f>SUM(AQ28:AQ38)</f>
        <v>2707</v>
      </c>
      <c r="AR40" s="849">
        <f>AQ40/AP40</f>
        <v>1.4955801104972375</v>
      </c>
      <c r="AS40" s="1146"/>
      <c r="AT40" s="853" t="s">
        <v>33</v>
      </c>
      <c r="AU40" s="846">
        <f>SUM(AU28:AU38)</f>
        <v>18220</v>
      </c>
      <c r="AV40" s="847">
        <f>SUM(AV28:AV38)</f>
        <v>18220</v>
      </c>
      <c r="AW40" s="854">
        <f>SUM(AW28:AW38)</f>
        <v>19787</v>
      </c>
      <c r="AX40" s="849">
        <f>AW40/AV40</f>
        <v>1.0860043907793633</v>
      </c>
      <c r="AY40" s="846">
        <f>SUM(AY28:AY38)</f>
        <v>44</v>
      </c>
      <c r="AZ40" s="847">
        <f>SUM(AZ28:AZ38)</f>
        <v>44</v>
      </c>
      <c r="BA40" s="848">
        <f>SUM(BA28:BA38)</f>
        <v>40</v>
      </c>
      <c r="BB40" s="851">
        <f>BA40/AZ40</f>
        <v>0.90909090909090906</v>
      </c>
      <c r="BC40" s="846">
        <f>SUM(BC28:BC38)</f>
        <v>1975</v>
      </c>
      <c r="BD40" s="847">
        <f>SUM(BD28:BD38)</f>
        <v>1997.8000000000002</v>
      </c>
      <c r="BE40" s="848">
        <f>SUM(BE28:BE38)</f>
        <v>2077</v>
      </c>
      <c r="BF40" s="849">
        <f>BE40/BD40</f>
        <v>1.0396436079687656</v>
      </c>
      <c r="BG40" s="1146"/>
      <c r="BH40" s="261" t="s">
        <v>33</v>
      </c>
      <c r="BI40" s="262">
        <f>SUM(BI28:BI38)</f>
        <v>136313.70000000001</v>
      </c>
      <c r="BJ40" s="263">
        <f>SUM(BJ28:BJ36)</f>
        <v>136336.5</v>
      </c>
      <c r="BK40" s="200">
        <f>BE40+BA40+AW40+AQ40+AM40+AI40+M40+I40+E40+AA40+W40+S40</f>
        <v>141900</v>
      </c>
      <c r="BL40" s="264">
        <f>BK40/BJ40</f>
        <v>1.0408071206170029</v>
      </c>
    </row>
    <row r="41" spans="1:64" ht="55.95" customHeight="1" x14ac:dyDescent="0.25">
      <c r="A41" s="1134" t="s">
        <v>32</v>
      </c>
      <c r="B41" s="1135"/>
      <c r="C41" s="859">
        <f>C40-C27</f>
        <v>-19205</v>
      </c>
      <c r="D41" s="860">
        <f>D40-D27</f>
        <v>-19205</v>
      </c>
      <c r="E41" s="861">
        <f>E40-E27</f>
        <v>-5010</v>
      </c>
      <c r="F41" s="862">
        <v>0</v>
      </c>
      <c r="G41" s="859">
        <f>G40-G27</f>
        <v>-5</v>
      </c>
      <c r="H41" s="860">
        <f>H40-H27</f>
        <v>-5</v>
      </c>
      <c r="I41" s="861">
        <f>I40-I27</f>
        <v>3581</v>
      </c>
      <c r="J41" s="862">
        <v>0</v>
      </c>
      <c r="K41" s="859">
        <f>K40-K27</f>
        <v>19340</v>
      </c>
      <c r="L41" s="863">
        <f>L40-L27</f>
        <v>19340</v>
      </c>
      <c r="M41" s="861">
        <f>M40-M27</f>
        <v>27054</v>
      </c>
      <c r="N41" s="862">
        <f>M41/K41</f>
        <v>1.3988624612202689</v>
      </c>
      <c r="O41" s="1138" t="s">
        <v>32</v>
      </c>
      <c r="P41" s="1139"/>
      <c r="Q41" s="859">
        <f>Q40-Q27</f>
        <v>-12665</v>
      </c>
      <c r="R41" s="860">
        <f>R40-R27</f>
        <v>-12665</v>
      </c>
      <c r="S41" s="861">
        <f>S40-S27</f>
        <v>7913</v>
      </c>
      <c r="T41" s="862">
        <v>0</v>
      </c>
      <c r="U41" s="859">
        <f>U40-U27</f>
        <v>-4650</v>
      </c>
      <c r="V41" s="860">
        <f>V40-V27</f>
        <v>-4650</v>
      </c>
      <c r="W41" s="861">
        <f>W40-W27</f>
        <v>-790</v>
      </c>
      <c r="X41" s="864">
        <v>0</v>
      </c>
      <c r="Y41" s="859">
        <f>Y40-Y27</f>
        <v>41</v>
      </c>
      <c r="Z41" s="860">
        <f>Z40-Z27</f>
        <v>41</v>
      </c>
      <c r="AA41" s="861">
        <f>AA40-AA27</f>
        <v>-148</v>
      </c>
      <c r="AB41" s="862">
        <v>0</v>
      </c>
      <c r="AC41" s="865"/>
      <c r="AD41" s="865"/>
      <c r="AE41" s="1140" t="s">
        <v>32</v>
      </c>
      <c r="AF41" s="1141"/>
      <c r="AG41" s="859">
        <f>AG40-AG27</f>
        <v>-3115.3</v>
      </c>
      <c r="AH41" s="860">
        <f>AH40-AH27</f>
        <v>-3115.3</v>
      </c>
      <c r="AI41" s="861">
        <f>AI40-AI27</f>
        <v>-1952</v>
      </c>
      <c r="AJ41" s="862">
        <v>0</v>
      </c>
      <c r="AK41" s="859">
        <f>AK40-AK27</f>
        <v>8300</v>
      </c>
      <c r="AL41" s="860">
        <f>AL40-AL27</f>
        <v>8300</v>
      </c>
      <c r="AM41" s="861">
        <f>AM40-AM27</f>
        <v>7537</v>
      </c>
      <c r="AN41" s="864">
        <f>AM41/AK41</f>
        <v>0.90807228915662652</v>
      </c>
      <c r="AO41" s="859">
        <f>AO40-AO27</f>
        <v>-400</v>
      </c>
      <c r="AP41" s="860">
        <f>AP40-AP27</f>
        <v>-400</v>
      </c>
      <c r="AQ41" s="861">
        <f>AQ40-AQ27</f>
        <v>700</v>
      </c>
      <c r="AR41" s="862">
        <v>0</v>
      </c>
      <c r="AS41" s="1147" t="s">
        <v>32</v>
      </c>
      <c r="AT41" s="1148"/>
      <c r="AU41" s="859">
        <f>AU40-AU27</f>
        <v>11270</v>
      </c>
      <c r="AV41" s="860">
        <f>AV40-AV27</f>
        <v>11270</v>
      </c>
      <c r="AW41" s="861">
        <f>AW40-AW27</f>
        <v>17524</v>
      </c>
      <c r="AX41" s="862">
        <f>AW41/AU41</f>
        <v>1.5549245785270629</v>
      </c>
      <c r="AY41" s="859">
        <f>AY40-AY27</f>
        <v>-3836</v>
      </c>
      <c r="AZ41" s="860">
        <f>AZ40-AZ27</f>
        <v>-4836</v>
      </c>
      <c r="BA41" s="861">
        <f>BA40-BA27</f>
        <v>-3518</v>
      </c>
      <c r="BB41" s="864">
        <v>0</v>
      </c>
      <c r="BC41" s="859">
        <f>BC40-BC27</f>
        <v>110</v>
      </c>
      <c r="BD41" s="860">
        <f>BD40-BD27</f>
        <v>132.80000000000018</v>
      </c>
      <c r="BE41" s="861">
        <f>BE40-BE27</f>
        <v>674</v>
      </c>
      <c r="BF41" s="862">
        <f>BE41/BD41</f>
        <v>5.0753012048192705</v>
      </c>
      <c r="BG41" s="1163" t="s">
        <v>32</v>
      </c>
      <c r="BH41" s="1164"/>
      <c r="BI41" s="269">
        <f>BI40-BI27</f>
        <v>-4815.2999999999884</v>
      </c>
      <c r="BJ41" s="332">
        <f>BJ40-BJ27</f>
        <v>-5792.5</v>
      </c>
      <c r="BK41" s="332">
        <f>BK40-BK27</f>
        <v>53565</v>
      </c>
      <c r="BL41" s="333">
        <f>BK41/BJ41</f>
        <v>-9.2473025463962024</v>
      </c>
    </row>
    <row r="42" spans="1:64" x14ac:dyDescent="0.25">
      <c r="A42" s="2"/>
      <c r="B42" s="265"/>
      <c r="C42" s="2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</row>
    <row r="43" spans="1:64" x14ac:dyDescent="0.25">
      <c r="B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</row>
    <row r="44" spans="1:64" x14ac:dyDescent="0.25">
      <c r="B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</row>
    <row r="45" spans="1:64" x14ac:dyDescent="0.25">
      <c r="B45" s="266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</row>
    <row r="46" spans="1:64" x14ac:dyDescent="0.25">
      <c r="B46" s="266"/>
      <c r="C46" s="266"/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</row>
    <row r="47" spans="1:64" x14ac:dyDescent="0.25">
      <c r="B47" s="266"/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</row>
    <row r="48" spans="1:64" x14ac:dyDescent="0.25">
      <c r="B48" s="266"/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</row>
    <row r="49" spans="2:25" x14ac:dyDescent="0.25">
      <c r="B49" s="266"/>
      <c r="C49" s="266"/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</row>
    <row r="50" spans="2:25" x14ac:dyDescent="0.25">
      <c r="B50" s="266"/>
      <c r="C50" s="266"/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266"/>
      <c r="O50" s="266"/>
      <c r="P50" s="266"/>
      <c r="Q50" s="266"/>
      <c r="R50" s="266"/>
      <c r="S50" s="266"/>
      <c r="T50" s="266"/>
      <c r="U50" s="266"/>
      <c r="V50" s="266"/>
      <c r="W50" s="266"/>
      <c r="X50" s="266"/>
      <c r="Y50" s="266"/>
    </row>
    <row r="51" spans="2:25" x14ac:dyDescent="0.25">
      <c r="B51" s="266"/>
      <c r="C51" s="266"/>
      <c r="D51" s="266"/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</row>
    <row r="52" spans="2:25" x14ac:dyDescent="0.25">
      <c r="B52" s="266"/>
      <c r="C52" s="266"/>
      <c r="D52" s="266"/>
      <c r="E52" s="266"/>
      <c r="F52" s="266"/>
      <c r="G52" s="266"/>
      <c r="H52" s="266"/>
      <c r="I52" s="266"/>
      <c r="J52" s="266"/>
      <c r="K52" s="266"/>
      <c r="L52" s="266"/>
      <c r="M52" s="266"/>
      <c r="N52" s="266"/>
      <c r="O52" s="266"/>
      <c r="P52" s="265"/>
      <c r="Q52" s="266"/>
      <c r="R52" s="266"/>
      <c r="S52" s="266"/>
      <c r="T52" s="266"/>
      <c r="U52" s="266"/>
      <c r="V52" s="266"/>
      <c r="W52" s="266"/>
      <c r="X52" s="266"/>
      <c r="Y52" s="266"/>
    </row>
    <row r="53" spans="2:25" x14ac:dyDescent="0.25">
      <c r="B53" s="266"/>
      <c r="C53" s="266"/>
      <c r="D53" s="266"/>
      <c r="E53" s="266"/>
      <c r="F53" s="266"/>
      <c r="G53" s="266"/>
      <c r="H53" s="266"/>
      <c r="I53" s="266"/>
      <c r="J53" s="266"/>
      <c r="K53" s="266"/>
      <c r="L53" s="266"/>
      <c r="M53" s="266"/>
      <c r="N53" s="266"/>
      <c r="O53" s="266"/>
      <c r="P53" s="266"/>
      <c r="Q53" s="266"/>
      <c r="R53" s="266"/>
      <c r="S53" s="266"/>
      <c r="T53" s="266"/>
      <c r="U53" s="266"/>
      <c r="V53" s="266"/>
      <c r="W53" s="266"/>
      <c r="X53" s="266"/>
      <c r="Y53" s="266"/>
    </row>
    <row r="54" spans="2:25" x14ac:dyDescent="0.25">
      <c r="B54" s="266"/>
      <c r="C54" s="266"/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6"/>
      <c r="X54" s="266"/>
      <c r="Y54" s="266"/>
    </row>
    <row r="55" spans="2:25" x14ac:dyDescent="0.25">
      <c r="B55" s="266"/>
      <c r="C55" s="266"/>
      <c r="D55" s="266"/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  <c r="P55" s="266"/>
      <c r="Q55" s="266"/>
      <c r="R55" s="266"/>
      <c r="S55" s="266"/>
      <c r="T55" s="266"/>
      <c r="U55" s="266"/>
      <c r="V55" s="266"/>
      <c r="W55" s="266"/>
      <c r="X55" s="266"/>
      <c r="Y55" s="266"/>
    </row>
    <row r="56" spans="2:25" x14ac:dyDescent="0.25">
      <c r="B56" s="266"/>
      <c r="C56" s="266"/>
      <c r="D56" s="266"/>
      <c r="E56" s="266"/>
      <c r="F56" s="266"/>
      <c r="G56" s="266"/>
      <c r="H56" s="266"/>
      <c r="I56" s="266"/>
      <c r="J56" s="266"/>
      <c r="K56" s="266"/>
      <c r="L56" s="266"/>
      <c r="M56" s="266"/>
      <c r="N56" s="266"/>
      <c r="O56" s="266"/>
      <c r="P56" s="266"/>
      <c r="Q56" s="266"/>
      <c r="R56" s="266"/>
      <c r="S56" s="266"/>
      <c r="T56" s="266"/>
      <c r="U56" s="266"/>
      <c r="V56" s="266"/>
      <c r="W56" s="266"/>
      <c r="X56" s="266"/>
      <c r="Y56" s="266"/>
    </row>
    <row r="57" spans="2:25" x14ac:dyDescent="0.25">
      <c r="B57" s="266"/>
      <c r="C57" s="266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6"/>
      <c r="X57" s="266"/>
      <c r="Y57" s="266"/>
    </row>
    <row r="58" spans="2:25" x14ac:dyDescent="0.25">
      <c r="B58" s="266"/>
      <c r="C58" s="266"/>
      <c r="D58" s="266"/>
      <c r="E58" s="266"/>
      <c r="F58" s="266"/>
      <c r="G58" s="266"/>
      <c r="H58" s="266"/>
      <c r="I58" s="266"/>
      <c r="J58" s="266"/>
      <c r="K58" s="266"/>
      <c r="L58" s="266"/>
      <c r="M58" s="266"/>
      <c r="N58" s="266"/>
      <c r="O58" s="266"/>
      <c r="P58" s="266"/>
      <c r="Q58" s="266"/>
      <c r="R58" s="266"/>
      <c r="S58" s="266"/>
      <c r="T58" s="266"/>
      <c r="U58" s="266"/>
      <c r="V58" s="266"/>
      <c r="W58" s="266"/>
      <c r="X58" s="266"/>
      <c r="Y58" s="266"/>
    </row>
    <row r="59" spans="2:25" x14ac:dyDescent="0.25">
      <c r="B59" s="266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6"/>
      <c r="X59" s="266"/>
      <c r="Y59" s="266"/>
    </row>
    <row r="60" spans="2:25" x14ac:dyDescent="0.25">
      <c r="B60" s="266"/>
      <c r="C60" s="266"/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6"/>
      <c r="R60" s="266"/>
      <c r="S60" s="266"/>
      <c r="T60" s="266"/>
      <c r="U60" s="266"/>
      <c r="V60" s="266"/>
      <c r="W60" s="266"/>
      <c r="X60" s="266"/>
      <c r="Y60" s="266"/>
    </row>
    <row r="61" spans="2:25" x14ac:dyDescent="0.25">
      <c r="B61" s="266"/>
      <c r="C61" s="266"/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6"/>
      <c r="P61" s="266"/>
      <c r="Q61" s="266"/>
      <c r="R61" s="266"/>
      <c r="S61" s="266"/>
      <c r="T61" s="266"/>
      <c r="U61" s="266"/>
      <c r="V61" s="266"/>
      <c r="W61" s="266"/>
      <c r="X61" s="266"/>
      <c r="Y61" s="266"/>
    </row>
    <row r="62" spans="2:25" x14ac:dyDescent="0.25">
      <c r="B62" s="266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M62" s="266"/>
      <c r="N62" s="266"/>
      <c r="O62" s="266"/>
      <c r="P62" s="266"/>
      <c r="Q62" s="266"/>
      <c r="R62" s="266"/>
      <c r="S62" s="266"/>
      <c r="T62" s="266"/>
      <c r="U62" s="266"/>
      <c r="V62" s="266"/>
      <c r="W62" s="266"/>
      <c r="X62" s="266"/>
      <c r="Y62" s="266"/>
    </row>
    <row r="63" spans="2:25" x14ac:dyDescent="0.25">
      <c r="B63" s="266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O63" s="266"/>
      <c r="P63" s="266"/>
      <c r="Q63" s="266"/>
      <c r="R63" s="266"/>
      <c r="S63" s="266"/>
      <c r="T63" s="266"/>
      <c r="U63" s="266"/>
      <c r="V63" s="266"/>
      <c r="W63" s="266"/>
      <c r="X63" s="266"/>
      <c r="Y63" s="266"/>
    </row>
    <row r="64" spans="2:25" x14ac:dyDescent="0.25">
      <c r="B64" s="266"/>
      <c r="C64" s="266"/>
      <c r="D64" s="266"/>
      <c r="E64" s="266"/>
      <c r="F64" s="266"/>
      <c r="G64" s="266"/>
      <c r="H64" s="266"/>
      <c r="I64" s="266"/>
      <c r="J64" s="266"/>
      <c r="K64" s="266"/>
      <c r="L64" s="266"/>
      <c r="M64" s="266"/>
      <c r="N64" s="266"/>
      <c r="O64" s="266"/>
      <c r="P64" s="266"/>
      <c r="Q64" s="266"/>
      <c r="R64" s="266"/>
      <c r="S64" s="266"/>
      <c r="T64" s="266"/>
      <c r="U64" s="266"/>
      <c r="V64" s="266"/>
      <c r="W64" s="266"/>
      <c r="X64" s="266"/>
      <c r="Y64" s="266"/>
    </row>
    <row r="65" spans="2:25" x14ac:dyDescent="0.25">
      <c r="B65" s="266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M65" s="266"/>
      <c r="N65" s="266"/>
      <c r="O65" s="266"/>
      <c r="P65" s="266"/>
      <c r="Q65" s="266"/>
      <c r="R65" s="266"/>
      <c r="S65" s="266"/>
      <c r="T65" s="266"/>
      <c r="U65" s="266"/>
      <c r="V65" s="266"/>
      <c r="W65" s="266"/>
      <c r="X65" s="266"/>
      <c r="Y65" s="266"/>
    </row>
    <row r="66" spans="2:25" x14ac:dyDescent="0.25">
      <c r="B66" s="266"/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M66" s="266"/>
      <c r="N66" s="266"/>
      <c r="O66" s="266"/>
      <c r="P66" s="266"/>
      <c r="Q66" s="266"/>
      <c r="R66" s="266"/>
      <c r="S66" s="266"/>
      <c r="T66" s="266"/>
      <c r="U66" s="266"/>
      <c r="V66" s="266"/>
      <c r="W66" s="266"/>
      <c r="X66" s="266"/>
      <c r="Y66" s="266"/>
    </row>
    <row r="67" spans="2:25" x14ac:dyDescent="0.25">
      <c r="B67" s="266"/>
      <c r="C67" s="266"/>
      <c r="D67" s="266"/>
      <c r="E67" s="266"/>
      <c r="F67" s="266"/>
      <c r="G67" s="266"/>
      <c r="H67" s="266"/>
      <c r="I67" s="266"/>
      <c r="J67" s="266"/>
      <c r="K67" s="266"/>
      <c r="L67" s="266"/>
      <c r="M67" s="266"/>
      <c r="N67" s="266"/>
      <c r="O67" s="266"/>
      <c r="P67" s="266"/>
      <c r="Q67" s="266"/>
      <c r="R67" s="266"/>
      <c r="S67" s="266"/>
      <c r="T67" s="266"/>
      <c r="U67" s="266"/>
      <c r="V67" s="266"/>
      <c r="W67" s="266"/>
      <c r="X67" s="266"/>
      <c r="Y67" s="266"/>
    </row>
    <row r="68" spans="2:25" x14ac:dyDescent="0.25">
      <c r="B68" s="266"/>
      <c r="C68" s="266"/>
      <c r="D68" s="266"/>
      <c r="E68" s="266"/>
      <c r="F68" s="266"/>
      <c r="G68" s="266"/>
      <c r="H68" s="266"/>
      <c r="I68" s="266"/>
      <c r="J68" s="266"/>
      <c r="K68" s="266"/>
      <c r="L68" s="266"/>
      <c r="M68" s="266"/>
      <c r="N68" s="266"/>
      <c r="O68" s="266"/>
      <c r="P68" s="266"/>
      <c r="Q68" s="266"/>
      <c r="R68" s="266"/>
      <c r="S68" s="266"/>
      <c r="T68" s="266"/>
      <c r="U68" s="266"/>
      <c r="V68" s="266"/>
      <c r="W68" s="266"/>
      <c r="X68" s="266"/>
      <c r="Y68" s="266"/>
    </row>
    <row r="69" spans="2:25" x14ac:dyDescent="0.25">
      <c r="B69" s="266"/>
      <c r="C69" s="266"/>
      <c r="D69" s="266"/>
      <c r="E69" s="266"/>
      <c r="F69" s="266"/>
      <c r="G69" s="266"/>
      <c r="H69" s="266"/>
      <c r="I69" s="266"/>
      <c r="J69" s="266"/>
      <c r="K69" s="266"/>
      <c r="L69" s="266"/>
      <c r="M69" s="266"/>
      <c r="N69" s="266"/>
      <c r="O69" s="266"/>
      <c r="P69" s="266"/>
      <c r="Q69" s="266"/>
      <c r="R69" s="266"/>
      <c r="S69" s="266"/>
      <c r="T69" s="266"/>
      <c r="U69" s="266"/>
      <c r="V69" s="266"/>
      <c r="W69" s="266"/>
      <c r="X69" s="266"/>
      <c r="Y69" s="266"/>
    </row>
    <row r="70" spans="2:25" x14ac:dyDescent="0.25">
      <c r="B70" s="266"/>
      <c r="C70" s="266"/>
      <c r="D70" s="266"/>
      <c r="E70" s="266"/>
      <c r="F70" s="266"/>
      <c r="G70" s="266"/>
      <c r="H70" s="266"/>
      <c r="I70" s="266"/>
      <c r="J70" s="266"/>
      <c r="K70" s="266"/>
      <c r="L70" s="266"/>
      <c r="M70" s="266"/>
      <c r="N70" s="266"/>
      <c r="O70" s="266"/>
      <c r="P70" s="266"/>
      <c r="Q70" s="266"/>
      <c r="R70" s="266"/>
      <c r="S70" s="266"/>
      <c r="T70" s="266"/>
      <c r="U70" s="266"/>
      <c r="V70" s="266"/>
      <c r="W70" s="266"/>
      <c r="X70" s="266"/>
      <c r="Y70" s="266"/>
    </row>
    <row r="71" spans="2:25" x14ac:dyDescent="0.25">
      <c r="B71" s="266"/>
      <c r="C71" s="266"/>
      <c r="D71" s="266"/>
      <c r="E71" s="266"/>
      <c r="F71" s="266"/>
      <c r="G71" s="266"/>
      <c r="H71" s="266"/>
      <c r="I71" s="266"/>
      <c r="J71" s="266"/>
      <c r="K71" s="266"/>
      <c r="L71" s="266"/>
      <c r="M71" s="266"/>
      <c r="N71" s="266"/>
      <c r="O71" s="266"/>
      <c r="P71" s="266"/>
      <c r="Q71" s="266"/>
      <c r="R71" s="266"/>
      <c r="S71" s="266"/>
      <c r="T71" s="266"/>
      <c r="U71" s="266"/>
      <c r="V71" s="266"/>
      <c r="W71" s="266"/>
      <c r="X71" s="266"/>
      <c r="Y71" s="266"/>
    </row>
    <row r="72" spans="2:25" x14ac:dyDescent="0.25">
      <c r="B72" s="266"/>
      <c r="C72" s="266"/>
      <c r="D72" s="266"/>
      <c r="E72" s="266"/>
      <c r="F72" s="266"/>
      <c r="G72" s="266"/>
      <c r="H72" s="266"/>
      <c r="I72" s="266"/>
      <c r="J72" s="266"/>
      <c r="K72" s="266"/>
      <c r="L72" s="266"/>
      <c r="M72" s="266"/>
      <c r="N72" s="266"/>
      <c r="O72" s="266"/>
      <c r="P72" s="266"/>
      <c r="Q72" s="266"/>
      <c r="R72" s="266"/>
      <c r="S72" s="266"/>
      <c r="T72" s="266"/>
      <c r="U72" s="266"/>
      <c r="V72" s="266"/>
      <c r="W72" s="266"/>
      <c r="X72" s="266"/>
      <c r="Y72" s="266"/>
    </row>
    <row r="73" spans="2:25" x14ac:dyDescent="0.25">
      <c r="B73" s="266"/>
      <c r="C73" s="266"/>
      <c r="D73" s="266"/>
      <c r="E73" s="266"/>
      <c r="F73" s="266"/>
      <c r="G73" s="266"/>
      <c r="H73" s="266"/>
      <c r="I73" s="266"/>
      <c r="J73" s="266"/>
      <c r="K73" s="266"/>
      <c r="L73" s="266"/>
      <c r="M73" s="266"/>
      <c r="N73" s="266"/>
      <c r="O73" s="266"/>
      <c r="P73" s="266"/>
      <c r="Q73" s="266"/>
      <c r="R73" s="266"/>
      <c r="S73" s="266"/>
      <c r="T73" s="266"/>
      <c r="U73" s="266"/>
      <c r="V73" s="266"/>
      <c r="W73" s="266"/>
      <c r="X73" s="266"/>
      <c r="Y73" s="266"/>
    </row>
    <row r="74" spans="2:25" x14ac:dyDescent="0.25">
      <c r="B74" s="266"/>
      <c r="C74" s="266"/>
      <c r="D74" s="266"/>
      <c r="E74" s="266"/>
      <c r="F74" s="266"/>
      <c r="G74" s="266"/>
      <c r="H74" s="266"/>
      <c r="I74" s="266"/>
      <c r="J74" s="266"/>
      <c r="K74" s="266"/>
      <c r="L74" s="266"/>
      <c r="M74" s="266"/>
      <c r="N74" s="266"/>
      <c r="O74" s="266"/>
      <c r="P74" s="266"/>
      <c r="Q74" s="266"/>
      <c r="R74" s="266"/>
      <c r="S74" s="266"/>
      <c r="T74" s="266"/>
      <c r="U74" s="266"/>
      <c r="V74" s="266"/>
      <c r="W74" s="266"/>
      <c r="X74" s="266"/>
      <c r="Y74" s="266"/>
    </row>
    <row r="75" spans="2:25" x14ac:dyDescent="0.25">
      <c r="B75" s="266"/>
      <c r="C75" s="266"/>
      <c r="D75" s="266"/>
      <c r="E75" s="266"/>
      <c r="F75" s="266"/>
      <c r="G75" s="266"/>
      <c r="H75" s="266"/>
      <c r="I75" s="266"/>
      <c r="J75" s="266"/>
      <c r="K75" s="266"/>
      <c r="L75" s="266"/>
      <c r="M75" s="266"/>
      <c r="N75" s="266"/>
      <c r="O75" s="266"/>
      <c r="P75" s="266"/>
      <c r="Q75" s="266"/>
      <c r="R75" s="266"/>
      <c r="S75" s="266"/>
      <c r="T75" s="266"/>
      <c r="U75" s="266"/>
      <c r="V75" s="266"/>
      <c r="W75" s="266"/>
      <c r="X75" s="266"/>
      <c r="Y75" s="266"/>
    </row>
    <row r="76" spans="2:25" x14ac:dyDescent="0.25">
      <c r="B76" s="266"/>
      <c r="C76" s="266"/>
      <c r="D76" s="266"/>
      <c r="E76" s="266"/>
      <c r="F76" s="266"/>
      <c r="G76" s="266"/>
      <c r="H76" s="266"/>
      <c r="I76" s="266"/>
      <c r="J76" s="266"/>
      <c r="K76" s="266"/>
      <c r="L76" s="266"/>
      <c r="M76" s="266"/>
      <c r="N76" s="266"/>
      <c r="O76" s="266"/>
      <c r="P76" s="266"/>
      <c r="Q76" s="266"/>
      <c r="R76" s="266"/>
      <c r="S76" s="266"/>
      <c r="T76" s="266"/>
      <c r="U76" s="266"/>
      <c r="V76" s="266"/>
      <c r="W76" s="266"/>
      <c r="X76" s="266"/>
      <c r="Y76" s="266"/>
    </row>
    <row r="77" spans="2:25" x14ac:dyDescent="0.25">
      <c r="B77" s="266"/>
      <c r="C77" s="266"/>
      <c r="D77" s="266"/>
      <c r="E77" s="266"/>
      <c r="F77" s="266"/>
      <c r="G77" s="266"/>
      <c r="H77" s="266"/>
      <c r="I77" s="266"/>
      <c r="J77" s="266"/>
      <c r="K77" s="266"/>
      <c r="L77" s="266"/>
      <c r="M77" s="266"/>
      <c r="N77" s="266"/>
      <c r="O77" s="266"/>
      <c r="P77" s="266"/>
      <c r="Q77" s="266"/>
      <c r="R77" s="266"/>
      <c r="S77" s="266"/>
      <c r="T77" s="266"/>
      <c r="U77" s="266"/>
      <c r="V77" s="266"/>
      <c r="W77" s="266"/>
      <c r="X77" s="266"/>
      <c r="Y77" s="266"/>
    </row>
    <row r="78" spans="2:25" x14ac:dyDescent="0.25">
      <c r="B78" s="266"/>
      <c r="C78" s="266"/>
      <c r="D78" s="266"/>
      <c r="E78" s="266"/>
      <c r="F78" s="266"/>
      <c r="G78" s="266"/>
      <c r="H78" s="266"/>
      <c r="I78" s="266"/>
      <c r="J78" s="266"/>
      <c r="K78" s="266"/>
      <c r="L78" s="266"/>
      <c r="M78" s="266"/>
      <c r="N78" s="266"/>
      <c r="O78" s="266"/>
      <c r="P78" s="266"/>
      <c r="Q78" s="266"/>
      <c r="R78" s="266"/>
      <c r="S78" s="266"/>
      <c r="T78" s="266"/>
      <c r="U78" s="266"/>
      <c r="V78" s="266"/>
      <c r="W78" s="266"/>
      <c r="X78" s="266"/>
      <c r="Y78" s="266"/>
    </row>
    <row r="79" spans="2:25" x14ac:dyDescent="0.25">
      <c r="B79" s="266"/>
      <c r="C79" s="266"/>
      <c r="D79" s="266"/>
      <c r="E79" s="266"/>
      <c r="F79" s="266"/>
      <c r="G79" s="266"/>
      <c r="H79" s="266"/>
      <c r="I79" s="266"/>
      <c r="J79" s="266"/>
      <c r="K79" s="266"/>
      <c r="L79" s="266"/>
      <c r="M79" s="266"/>
      <c r="N79" s="266"/>
      <c r="O79" s="266"/>
      <c r="P79" s="266"/>
      <c r="Q79" s="266"/>
      <c r="R79" s="266"/>
      <c r="S79" s="266"/>
      <c r="T79" s="266"/>
      <c r="U79" s="266"/>
      <c r="V79" s="266"/>
      <c r="W79" s="266"/>
      <c r="X79" s="266"/>
      <c r="Y79" s="266"/>
    </row>
    <row r="80" spans="2:25" x14ac:dyDescent="0.25">
      <c r="B80" s="266"/>
      <c r="C80" s="266"/>
      <c r="D80" s="266"/>
      <c r="E80" s="266"/>
      <c r="F80" s="266"/>
      <c r="G80" s="266"/>
      <c r="H80" s="266"/>
      <c r="I80" s="266"/>
      <c r="J80" s="266"/>
      <c r="K80" s="266"/>
      <c r="L80" s="266"/>
      <c r="M80" s="266"/>
      <c r="N80" s="266"/>
      <c r="O80" s="266"/>
      <c r="P80" s="266"/>
      <c r="Q80" s="266"/>
      <c r="R80" s="266"/>
      <c r="S80" s="266"/>
      <c r="T80" s="266"/>
      <c r="U80" s="266"/>
      <c r="V80" s="266"/>
      <c r="W80" s="266"/>
      <c r="X80" s="266"/>
      <c r="Y80" s="266"/>
    </row>
    <row r="81" spans="2:25" x14ac:dyDescent="0.25">
      <c r="B81" s="266"/>
      <c r="C81" s="266"/>
      <c r="D81" s="266"/>
      <c r="E81" s="266"/>
      <c r="F81" s="266"/>
      <c r="G81" s="266"/>
      <c r="H81" s="266"/>
      <c r="I81" s="266"/>
      <c r="J81" s="266"/>
      <c r="K81" s="266"/>
      <c r="L81" s="266"/>
      <c r="M81" s="266"/>
      <c r="N81" s="266"/>
      <c r="O81" s="266"/>
      <c r="P81" s="266"/>
      <c r="Q81" s="266"/>
      <c r="R81" s="266"/>
      <c r="S81" s="266"/>
      <c r="T81" s="266"/>
      <c r="U81" s="266"/>
      <c r="V81" s="266"/>
      <c r="W81" s="266"/>
      <c r="X81" s="266"/>
      <c r="Y81" s="266"/>
    </row>
    <row r="82" spans="2:25" x14ac:dyDescent="0.25">
      <c r="B82" s="266"/>
      <c r="C82" s="266"/>
      <c r="D82" s="266"/>
      <c r="E82" s="266"/>
      <c r="F82" s="266"/>
      <c r="G82" s="266"/>
      <c r="H82" s="266"/>
      <c r="I82" s="266"/>
      <c r="J82" s="266"/>
      <c r="K82" s="266"/>
      <c r="L82" s="266"/>
      <c r="M82" s="266"/>
      <c r="N82" s="266"/>
      <c r="O82" s="266"/>
      <c r="P82" s="266"/>
      <c r="Q82" s="266"/>
      <c r="R82" s="266"/>
      <c r="S82" s="266"/>
      <c r="T82" s="266"/>
      <c r="U82" s="266"/>
      <c r="V82" s="266"/>
      <c r="W82" s="266"/>
      <c r="X82" s="266"/>
      <c r="Y82" s="266"/>
    </row>
    <row r="83" spans="2:25" x14ac:dyDescent="0.25">
      <c r="B83" s="266"/>
      <c r="C83" s="266"/>
      <c r="D83" s="266"/>
      <c r="E83" s="266"/>
      <c r="F83" s="266"/>
      <c r="G83" s="266"/>
      <c r="H83" s="266"/>
      <c r="I83" s="266"/>
      <c r="J83" s="266"/>
      <c r="K83" s="266"/>
      <c r="L83" s="266"/>
      <c r="M83" s="266"/>
      <c r="N83" s="266"/>
      <c r="O83" s="266"/>
      <c r="P83" s="266"/>
      <c r="Q83" s="266"/>
      <c r="R83" s="266"/>
      <c r="S83" s="266"/>
      <c r="T83" s="266"/>
      <c r="U83" s="266"/>
      <c r="V83" s="266"/>
      <c r="W83" s="266"/>
      <c r="X83" s="266"/>
      <c r="Y83" s="266"/>
    </row>
    <row r="84" spans="2:25" x14ac:dyDescent="0.25">
      <c r="B84" s="266"/>
      <c r="C84" s="266"/>
      <c r="D84" s="266"/>
      <c r="E84" s="266"/>
      <c r="F84" s="266"/>
      <c r="G84" s="266"/>
      <c r="H84" s="266"/>
      <c r="I84" s="266"/>
      <c r="J84" s="266"/>
      <c r="K84" s="266"/>
      <c r="L84" s="266"/>
      <c r="M84" s="266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</row>
    <row r="85" spans="2:25" x14ac:dyDescent="0.25">
      <c r="B85" s="266"/>
      <c r="C85" s="266"/>
      <c r="D85" s="266"/>
      <c r="E85" s="266"/>
      <c r="F85" s="266"/>
      <c r="G85" s="266"/>
      <c r="H85" s="266"/>
      <c r="I85" s="266"/>
      <c r="J85" s="266"/>
      <c r="K85" s="266"/>
      <c r="L85" s="266"/>
      <c r="M85" s="266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</row>
    <row r="86" spans="2:25" x14ac:dyDescent="0.25">
      <c r="B86" s="266"/>
      <c r="C86" s="266"/>
      <c r="D86" s="266"/>
      <c r="E86" s="266"/>
      <c r="F86" s="266"/>
      <c r="G86" s="266"/>
      <c r="H86" s="266"/>
      <c r="I86" s="266"/>
      <c r="J86" s="266"/>
      <c r="K86" s="266"/>
      <c r="L86" s="266"/>
      <c r="M86" s="266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</row>
    <row r="87" spans="2:25" x14ac:dyDescent="0.25">
      <c r="B87" s="266"/>
      <c r="C87" s="266"/>
      <c r="D87" s="266"/>
      <c r="E87" s="266"/>
      <c r="F87" s="266"/>
      <c r="G87" s="266"/>
      <c r="H87" s="266"/>
      <c r="I87" s="266"/>
      <c r="J87" s="266"/>
      <c r="K87" s="266"/>
      <c r="L87" s="266"/>
      <c r="M87" s="266"/>
      <c r="N87" s="266"/>
      <c r="O87" s="266"/>
      <c r="P87" s="266"/>
      <c r="Q87" s="266"/>
      <c r="R87" s="266"/>
      <c r="S87" s="266"/>
      <c r="T87" s="266"/>
      <c r="U87" s="266"/>
      <c r="V87" s="266"/>
      <c r="W87" s="266"/>
      <c r="X87" s="266"/>
      <c r="Y87" s="266"/>
    </row>
    <row r="88" spans="2:25" x14ac:dyDescent="0.25">
      <c r="B88" s="266"/>
      <c r="C88" s="266"/>
      <c r="D88" s="266"/>
      <c r="E88" s="266"/>
      <c r="F88" s="266"/>
      <c r="G88" s="266"/>
      <c r="H88" s="266"/>
      <c r="I88" s="266"/>
      <c r="J88" s="266"/>
      <c r="K88" s="266"/>
      <c r="L88" s="266"/>
      <c r="M88" s="266"/>
      <c r="N88" s="266"/>
      <c r="O88" s="266"/>
      <c r="P88" s="266"/>
      <c r="Q88" s="266"/>
      <c r="R88" s="266"/>
      <c r="S88" s="266"/>
      <c r="T88" s="266"/>
      <c r="U88" s="266"/>
      <c r="V88" s="266"/>
      <c r="W88" s="266"/>
      <c r="X88" s="266"/>
      <c r="Y88" s="266"/>
    </row>
    <row r="89" spans="2:25" x14ac:dyDescent="0.25">
      <c r="B89" s="266"/>
      <c r="C89" s="266"/>
      <c r="D89" s="266"/>
      <c r="E89" s="266"/>
      <c r="F89" s="266"/>
      <c r="G89" s="266"/>
      <c r="H89" s="266"/>
      <c r="I89" s="266"/>
      <c r="J89" s="266"/>
      <c r="K89" s="266"/>
      <c r="L89" s="266"/>
      <c r="M89" s="266"/>
      <c r="N89" s="266"/>
      <c r="O89" s="266"/>
      <c r="P89" s="266"/>
      <c r="Q89" s="266"/>
      <c r="R89" s="266"/>
      <c r="S89" s="266"/>
      <c r="T89" s="266"/>
      <c r="U89" s="266"/>
      <c r="V89" s="266"/>
      <c r="W89" s="266"/>
      <c r="X89" s="266"/>
      <c r="Y89" s="266"/>
    </row>
    <row r="90" spans="2:25" x14ac:dyDescent="0.25">
      <c r="B90" s="266"/>
      <c r="C90" s="266"/>
      <c r="D90" s="266"/>
      <c r="E90" s="266"/>
      <c r="F90" s="266"/>
      <c r="G90" s="266"/>
      <c r="H90" s="266"/>
      <c r="I90" s="266"/>
      <c r="J90" s="266"/>
      <c r="K90" s="266"/>
      <c r="L90" s="266"/>
      <c r="M90" s="266"/>
      <c r="N90" s="266"/>
      <c r="O90" s="266"/>
      <c r="P90" s="266"/>
      <c r="Q90" s="266"/>
      <c r="R90" s="266"/>
      <c r="S90" s="266"/>
      <c r="T90" s="266"/>
      <c r="U90" s="266"/>
      <c r="V90" s="266"/>
      <c r="W90" s="266"/>
      <c r="X90" s="266"/>
      <c r="Y90" s="266"/>
    </row>
    <row r="91" spans="2:25" x14ac:dyDescent="0.25">
      <c r="B91" s="266"/>
      <c r="C91" s="266"/>
      <c r="D91" s="266"/>
      <c r="E91" s="266"/>
      <c r="F91" s="266"/>
      <c r="G91" s="266"/>
      <c r="H91" s="266"/>
      <c r="I91" s="266"/>
      <c r="J91" s="266"/>
      <c r="K91" s="266"/>
      <c r="L91" s="266"/>
      <c r="M91" s="266"/>
      <c r="N91" s="266"/>
      <c r="O91" s="266"/>
      <c r="P91" s="266"/>
      <c r="Q91" s="266"/>
      <c r="R91" s="266"/>
      <c r="S91" s="266"/>
      <c r="T91" s="266"/>
      <c r="U91" s="266"/>
      <c r="V91" s="266"/>
      <c r="W91" s="266"/>
      <c r="X91" s="266"/>
      <c r="Y91" s="266"/>
    </row>
    <row r="92" spans="2:25" x14ac:dyDescent="0.25">
      <c r="B92" s="266"/>
      <c r="C92" s="266"/>
      <c r="D92" s="266"/>
      <c r="E92" s="266"/>
      <c r="F92" s="266"/>
      <c r="G92" s="266"/>
      <c r="H92" s="266"/>
      <c r="I92" s="266"/>
      <c r="J92" s="266"/>
      <c r="K92" s="266"/>
      <c r="L92" s="266"/>
      <c r="M92" s="266"/>
      <c r="N92" s="266"/>
      <c r="O92" s="266"/>
      <c r="P92" s="266"/>
      <c r="Q92" s="266"/>
      <c r="R92" s="266"/>
      <c r="S92" s="266"/>
      <c r="T92" s="266"/>
      <c r="U92" s="266"/>
      <c r="V92" s="266"/>
      <c r="W92" s="266"/>
      <c r="X92" s="266"/>
      <c r="Y92" s="266"/>
    </row>
    <row r="93" spans="2:25" x14ac:dyDescent="0.25">
      <c r="B93" s="266"/>
      <c r="C93" s="266"/>
      <c r="D93" s="266"/>
      <c r="E93" s="266"/>
      <c r="F93" s="266"/>
      <c r="G93" s="266"/>
      <c r="H93" s="266"/>
      <c r="I93" s="266"/>
      <c r="J93" s="266"/>
      <c r="K93" s="266"/>
      <c r="L93" s="266"/>
      <c r="M93" s="266"/>
      <c r="N93" s="266"/>
      <c r="O93" s="266"/>
      <c r="P93" s="266"/>
      <c r="Q93" s="266"/>
      <c r="R93" s="266"/>
      <c r="S93" s="266"/>
      <c r="T93" s="266"/>
      <c r="U93" s="266"/>
      <c r="V93" s="266"/>
      <c r="W93" s="266"/>
      <c r="X93" s="266"/>
      <c r="Y93" s="266"/>
    </row>
    <row r="94" spans="2:25" x14ac:dyDescent="0.25">
      <c r="B94" s="266"/>
      <c r="C94" s="266"/>
      <c r="D94" s="266"/>
      <c r="E94" s="266"/>
      <c r="F94" s="266"/>
      <c r="G94" s="266"/>
      <c r="H94" s="266"/>
      <c r="I94" s="266"/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6"/>
      <c r="V94" s="266"/>
      <c r="W94" s="266"/>
      <c r="X94" s="266"/>
      <c r="Y94" s="266"/>
    </row>
    <row r="95" spans="2:25" x14ac:dyDescent="0.25">
      <c r="B95" s="266"/>
      <c r="C95" s="266"/>
      <c r="D95" s="266"/>
      <c r="E95" s="266"/>
      <c r="F95" s="266"/>
      <c r="G95" s="266"/>
      <c r="H95" s="266"/>
      <c r="I95" s="266"/>
      <c r="J95" s="266"/>
      <c r="K95" s="266"/>
      <c r="L95" s="266"/>
      <c r="M95" s="266"/>
      <c r="N95" s="266"/>
      <c r="O95" s="266"/>
      <c r="P95" s="266"/>
      <c r="Q95" s="266"/>
      <c r="R95" s="266"/>
      <c r="S95" s="266"/>
      <c r="T95" s="266"/>
      <c r="U95" s="266"/>
      <c r="V95" s="266"/>
      <c r="W95" s="266"/>
      <c r="X95" s="266"/>
      <c r="Y95" s="266"/>
    </row>
    <row r="96" spans="2:25" x14ac:dyDescent="0.25">
      <c r="B96" s="266"/>
      <c r="C96" s="266"/>
      <c r="D96" s="266"/>
      <c r="E96" s="266"/>
      <c r="F96" s="266"/>
      <c r="G96" s="266"/>
      <c r="H96" s="266"/>
      <c r="I96" s="266"/>
      <c r="J96" s="266"/>
      <c r="K96" s="266"/>
      <c r="L96" s="266"/>
      <c r="M96" s="266"/>
      <c r="N96" s="266"/>
      <c r="O96" s="266"/>
      <c r="P96" s="266"/>
      <c r="Q96" s="266"/>
      <c r="R96" s="266"/>
      <c r="S96" s="266"/>
      <c r="T96" s="266"/>
      <c r="U96" s="266"/>
      <c r="V96" s="266"/>
      <c r="W96" s="266"/>
      <c r="X96" s="266"/>
      <c r="Y96" s="266"/>
    </row>
    <row r="97" spans="2:25" x14ac:dyDescent="0.25">
      <c r="B97" s="266"/>
      <c r="C97" s="266"/>
      <c r="D97" s="266"/>
      <c r="E97" s="266"/>
      <c r="F97" s="266"/>
      <c r="G97" s="266"/>
      <c r="H97" s="266"/>
      <c r="I97" s="266"/>
      <c r="J97" s="266"/>
      <c r="K97" s="266"/>
      <c r="L97" s="266"/>
      <c r="M97" s="266"/>
      <c r="N97" s="266"/>
      <c r="O97" s="266"/>
      <c r="P97" s="266"/>
      <c r="Q97" s="266"/>
      <c r="R97" s="266"/>
      <c r="S97" s="266"/>
      <c r="T97" s="266"/>
      <c r="U97" s="266"/>
      <c r="V97" s="266"/>
      <c r="W97" s="266"/>
      <c r="X97" s="266"/>
      <c r="Y97" s="266"/>
    </row>
    <row r="98" spans="2:25" x14ac:dyDescent="0.25">
      <c r="B98" s="266"/>
      <c r="C98" s="266"/>
      <c r="D98" s="266"/>
      <c r="E98" s="266"/>
      <c r="F98" s="266"/>
      <c r="G98" s="266"/>
      <c r="H98" s="266"/>
      <c r="I98" s="266"/>
      <c r="J98" s="266"/>
      <c r="K98" s="266"/>
      <c r="L98" s="266"/>
      <c r="M98" s="266"/>
      <c r="N98" s="266"/>
      <c r="O98" s="266"/>
      <c r="P98" s="266"/>
      <c r="Q98" s="266"/>
      <c r="R98" s="266"/>
      <c r="S98" s="266"/>
      <c r="T98" s="266"/>
      <c r="U98" s="266"/>
      <c r="V98" s="266"/>
      <c r="W98" s="266"/>
      <c r="X98" s="266"/>
      <c r="Y98" s="266"/>
    </row>
    <row r="99" spans="2:25" x14ac:dyDescent="0.25">
      <c r="B99" s="266"/>
      <c r="C99" s="266"/>
      <c r="D99" s="266"/>
      <c r="E99" s="266"/>
      <c r="F99" s="266"/>
      <c r="G99" s="266"/>
      <c r="H99" s="266"/>
      <c r="I99" s="266"/>
      <c r="J99" s="266"/>
      <c r="K99" s="266"/>
      <c r="L99" s="266"/>
      <c r="M99" s="266"/>
      <c r="N99" s="266"/>
      <c r="O99" s="266"/>
      <c r="P99" s="266"/>
      <c r="Q99" s="266"/>
      <c r="R99" s="266"/>
      <c r="S99" s="266"/>
      <c r="T99" s="266"/>
      <c r="U99" s="266"/>
      <c r="V99" s="266"/>
      <c r="W99" s="266"/>
      <c r="X99" s="266"/>
      <c r="Y99" s="266"/>
    </row>
    <row r="100" spans="2:25" x14ac:dyDescent="0.25">
      <c r="B100" s="266"/>
      <c r="C100" s="266"/>
      <c r="D100" s="266"/>
      <c r="E100" s="266"/>
      <c r="F100" s="266"/>
      <c r="G100" s="266"/>
      <c r="H100" s="266"/>
      <c r="I100" s="266"/>
      <c r="J100" s="266"/>
      <c r="K100" s="266"/>
      <c r="L100" s="266"/>
      <c r="M100" s="266"/>
      <c r="N100" s="266"/>
      <c r="O100" s="266"/>
      <c r="P100" s="266"/>
      <c r="Q100" s="266"/>
      <c r="R100" s="266"/>
      <c r="S100" s="266"/>
      <c r="T100" s="266"/>
      <c r="U100" s="266"/>
      <c r="V100" s="266"/>
      <c r="W100" s="266"/>
      <c r="X100" s="266"/>
      <c r="Y100" s="266"/>
    </row>
    <row r="101" spans="2:25" x14ac:dyDescent="0.25">
      <c r="B101" s="266"/>
      <c r="C101" s="266"/>
      <c r="D101" s="266"/>
      <c r="E101" s="266"/>
      <c r="F101" s="266"/>
      <c r="G101" s="266"/>
      <c r="H101" s="266"/>
      <c r="I101" s="266"/>
      <c r="J101" s="266"/>
      <c r="K101" s="266"/>
      <c r="L101" s="266"/>
      <c r="M101" s="266"/>
      <c r="N101" s="266"/>
      <c r="O101" s="266"/>
      <c r="P101" s="266"/>
      <c r="Q101" s="266"/>
      <c r="R101" s="266"/>
      <c r="S101" s="266"/>
      <c r="T101" s="266"/>
      <c r="U101" s="266"/>
      <c r="V101" s="266"/>
      <c r="W101" s="266"/>
      <c r="X101" s="266"/>
      <c r="Y101" s="266"/>
    </row>
    <row r="102" spans="2:25" x14ac:dyDescent="0.25">
      <c r="B102" s="266"/>
      <c r="C102" s="266"/>
      <c r="D102" s="266"/>
      <c r="E102" s="266"/>
      <c r="F102" s="266"/>
      <c r="G102" s="266"/>
      <c r="H102" s="266"/>
      <c r="I102" s="266"/>
      <c r="J102" s="266"/>
      <c r="K102" s="266"/>
      <c r="L102" s="266"/>
      <c r="M102" s="266"/>
      <c r="N102" s="266"/>
      <c r="O102" s="266"/>
      <c r="P102" s="266"/>
      <c r="Q102" s="266"/>
      <c r="R102" s="266"/>
      <c r="S102" s="266"/>
      <c r="T102" s="266"/>
      <c r="U102" s="266"/>
      <c r="V102" s="266"/>
      <c r="W102" s="266"/>
      <c r="X102" s="266"/>
      <c r="Y102" s="266"/>
    </row>
    <row r="103" spans="2:25" x14ac:dyDescent="0.25">
      <c r="B103" s="266"/>
      <c r="C103" s="266"/>
      <c r="D103" s="266"/>
      <c r="E103" s="266"/>
      <c r="F103" s="266"/>
      <c r="G103" s="266"/>
      <c r="H103" s="266"/>
      <c r="I103" s="266"/>
      <c r="J103" s="266"/>
      <c r="K103" s="266"/>
      <c r="L103" s="266"/>
      <c r="M103" s="266"/>
      <c r="N103" s="266"/>
      <c r="O103" s="266"/>
      <c r="P103" s="266"/>
      <c r="Q103" s="266"/>
      <c r="R103" s="266"/>
      <c r="S103" s="266"/>
      <c r="T103" s="266"/>
      <c r="U103" s="266"/>
      <c r="V103" s="266"/>
      <c r="W103" s="266"/>
      <c r="X103" s="266"/>
      <c r="Y103" s="266"/>
    </row>
    <row r="104" spans="2:25" x14ac:dyDescent="0.25">
      <c r="B104" s="266"/>
      <c r="C104" s="266"/>
      <c r="D104" s="266"/>
      <c r="E104" s="266"/>
      <c r="F104" s="266"/>
      <c r="G104" s="266"/>
      <c r="H104" s="266"/>
      <c r="I104" s="266"/>
      <c r="J104" s="266"/>
      <c r="K104" s="266"/>
      <c r="L104" s="266"/>
      <c r="M104" s="266"/>
      <c r="N104" s="266"/>
      <c r="O104" s="266"/>
      <c r="P104" s="266"/>
      <c r="Q104" s="266"/>
      <c r="R104" s="266"/>
      <c r="S104" s="266"/>
      <c r="T104" s="266"/>
      <c r="U104" s="266"/>
      <c r="V104" s="266"/>
      <c r="W104" s="266"/>
      <c r="X104" s="266"/>
      <c r="Y104" s="266"/>
    </row>
    <row r="105" spans="2:25" x14ac:dyDescent="0.25">
      <c r="B105" s="266"/>
      <c r="C105" s="266"/>
      <c r="D105" s="266"/>
      <c r="E105" s="266"/>
      <c r="F105" s="266"/>
      <c r="G105" s="266"/>
      <c r="H105" s="266"/>
      <c r="I105" s="266"/>
      <c r="J105" s="266"/>
      <c r="K105" s="266"/>
      <c r="L105" s="266"/>
      <c r="M105" s="266"/>
      <c r="N105" s="266"/>
      <c r="O105" s="266"/>
      <c r="P105" s="266"/>
      <c r="Q105" s="266"/>
      <c r="R105" s="266"/>
      <c r="S105" s="266"/>
      <c r="T105" s="266"/>
      <c r="U105" s="266"/>
      <c r="V105" s="266"/>
      <c r="W105" s="266"/>
      <c r="X105" s="266"/>
      <c r="Y105" s="266"/>
    </row>
    <row r="106" spans="2:25" x14ac:dyDescent="0.25">
      <c r="B106" s="266"/>
      <c r="C106" s="266"/>
      <c r="D106" s="266"/>
      <c r="E106" s="266"/>
      <c r="F106" s="266"/>
      <c r="G106" s="266"/>
      <c r="H106" s="266"/>
      <c r="I106" s="266"/>
      <c r="J106" s="266"/>
      <c r="K106" s="266"/>
      <c r="L106" s="266"/>
      <c r="M106" s="266"/>
      <c r="N106" s="266"/>
      <c r="O106" s="266"/>
      <c r="P106" s="266"/>
      <c r="Q106" s="266"/>
      <c r="R106" s="266"/>
      <c r="S106" s="266"/>
      <c r="T106" s="266"/>
      <c r="U106" s="266"/>
      <c r="V106" s="266"/>
      <c r="W106" s="266"/>
      <c r="X106" s="266"/>
      <c r="Y106" s="266"/>
    </row>
    <row r="107" spans="2:25" x14ac:dyDescent="0.25">
      <c r="B107" s="266"/>
      <c r="C107" s="266"/>
      <c r="D107" s="266"/>
      <c r="E107" s="266"/>
      <c r="F107" s="266"/>
      <c r="G107" s="266"/>
      <c r="H107" s="266"/>
      <c r="I107" s="266"/>
      <c r="J107" s="266"/>
      <c r="K107" s="266"/>
      <c r="L107" s="266"/>
      <c r="M107" s="266"/>
      <c r="N107" s="266"/>
      <c r="O107" s="266"/>
      <c r="P107" s="266"/>
      <c r="Q107" s="266"/>
      <c r="R107" s="266"/>
      <c r="S107" s="266"/>
      <c r="T107" s="266"/>
      <c r="U107" s="266"/>
      <c r="V107" s="266"/>
      <c r="W107" s="266"/>
      <c r="X107" s="266"/>
      <c r="Y107" s="266"/>
    </row>
    <row r="108" spans="2:25" x14ac:dyDescent="0.25">
      <c r="B108" s="266"/>
      <c r="C108" s="266"/>
      <c r="D108" s="266"/>
      <c r="E108" s="266"/>
      <c r="F108" s="266"/>
      <c r="G108" s="266"/>
      <c r="H108" s="266"/>
      <c r="I108" s="266"/>
      <c r="J108" s="266"/>
      <c r="K108" s="266"/>
      <c r="L108" s="266"/>
      <c r="M108" s="266"/>
      <c r="N108" s="266"/>
      <c r="O108" s="266"/>
      <c r="P108" s="266"/>
      <c r="Q108" s="266"/>
      <c r="R108" s="266"/>
      <c r="S108" s="266"/>
      <c r="T108" s="266"/>
      <c r="U108" s="266"/>
      <c r="V108" s="266"/>
      <c r="W108" s="266"/>
      <c r="X108" s="266"/>
      <c r="Y108" s="266"/>
    </row>
    <row r="109" spans="2:25" x14ac:dyDescent="0.25">
      <c r="B109" s="266"/>
      <c r="C109" s="266"/>
      <c r="D109" s="266"/>
      <c r="E109" s="266"/>
      <c r="F109" s="266"/>
      <c r="G109" s="266"/>
      <c r="H109" s="266"/>
      <c r="I109" s="266"/>
      <c r="J109" s="266"/>
      <c r="K109" s="266"/>
      <c r="L109" s="266"/>
      <c r="M109" s="266"/>
      <c r="N109" s="266"/>
      <c r="O109" s="266"/>
      <c r="P109" s="266"/>
      <c r="Q109" s="266"/>
      <c r="R109" s="266"/>
      <c r="S109" s="266"/>
      <c r="T109" s="266"/>
      <c r="U109" s="266"/>
      <c r="V109" s="266"/>
      <c r="W109" s="266"/>
      <c r="X109" s="266"/>
      <c r="Y109" s="266"/>
    </row>
    <row r="110" spans="2:25" x14ac:dyDescent="0.25">
      <c r="B110" s="266"/>
      <c r="C110" s="266"/>
      <c r="D110" s="266"/>
      <c r="E110" s="266"/>
      <c r="F110" s="266"/>
      <c r="G110" s="266"/>
      <c r="H110" s="266"/>
      <c r="I110" s="266"/>
      <c r="J110" s="266"/>
      <c r="K110" s="266"/>
      <c r="L110" s="266"/>
      <c r="M110" s="266"/>
      <c r="N110" s="266"/>
      <c r="O110" s="266"/>
      <c r="P110" s="266"/>
      <c r="Q110" s="266"/>
      <c r="R110" s="266"/>
      <c r="S110" s="266"/>
      <c r="T110" s="266"/>
      <c r="U110" s="266"/>
      <c r="V110" s="266"/>
      <c r="W110" s="266"/>
      <c r="X110" s="266"/>
      <c r="Y110" s="266"/>
    </row>
    <row r="111" spans="2:25" x14ac:dyDescent="0.25">
      <c r="B111" s="266"/>
      <c r="C111" s="266"/>
      <c r="D111" s="266"/>
      <c r="E111" s="266"/>
      <c r="F111" s="266"/>
      <c r="G111" s="266"/>
      <c r="H111" s="266"/>
      <c r="I111" s="266"/>
      <c r="J111" s="266"/>
      <c r="K111" s="266"/>
      <c r="L111" s="266"/>
      <c r="M111" s="266"/>
      <c r="N111" s="266"/>
      <c r="O111" s="266"/>
      <c r="P111" s="266"/>
      <c r="Q111" s="266"/>
      <c r="R111" s="266"/>
      <c r="S111" s="266"/>
      <c r="T111" s="266"/>
      <c r="U111" s="266"/>
      <c r="V111" s="266"/>
      <c r="W111" s="266"/>
      <c r="X111" s="266"/>
      <c r="Y111" s="266"/>
    </row>
    <row r="112" spans="2:25" x14ac:dyDescent="0.25">
      <c r="B112" s="266"/>
      <c r="C112" s="266"/>
      <c r="D112" s="266"/>
      <c r="E112" s="266"/>
      <c r="F112" s="266"/>
      <c r="G112" s="266"/>
      <c r="H112" s="266"/>
      <c r="I112" s="266"/>
      <c r="J112" s="266"/>
      <c r="K112" s="266"/>
      <c r="L112" s="266"/>
      <c r="M112" s="266"/>
      <c r="N112" s="266"/>
      <c r="O112" s="266"/>
      <c r="P112" s="266"/>
      <c r="Q112" s="266"/>
      <c r="R112" s="266"/>
      <c r="S112" s="266"/>
      <c r="T112" s="266"/>
      <c r="U112" s="266"/>
      <c r="V112" s="266"/>
      <c r="W112" s="266"/>
      <c r="X112" s="266"/>
      <c r="Y112" s="266"/>
    </row>
    <row r="113" spans="2:25" x14ac:dyDescent="0.25">
      <c r="B113" s="266"/>
      <c r="C113" s="266"/>
      <c r="D113" s="266"/>
      <c r="E113" s="266"/>
      <c r="F113" s="266"/>
      <c r="G113" s="266"/>
      <c r="H113" s="266"/>
      <c r="I113" s="266"/>
      <c r="J113" s="266"/>
      <c r="K113" s="266"/>
      <c r="L113" s="266"/>
      <c r="M113" s="266"/>
      <c r="N113" s="266"/>
      <c r="O113" s="266"/>
      <c r="P113" s="266"/>
      <c r="Q113" s="266"/>
      <c r="R113" s="266"/>
      <c r="S113" s="266"/>
      <c r="T113" s="266"/>
      <c r="U113" s="266"/>
      <c r="V113" s="266"/>
      <c r="W113" s="266"/>
      <c r="X113" s="266"/>
      <c r="Y113" s="266"/>
    </row>
    <row r="114" spans="2:25" x14ac:dyDescent="0.25">
      <c r="B114" s="266"/>
      <c r="C114" s="266"/>
      <c r="D114" s="266"/>
      <c r="E114" s="266"/>
      <c r="F114" s="266"/>
      <c r="G114" s="266"/>
      <c r="H114" s="266"/>
      <c r="I114" s="266"/>
      <c r="J114" s="266"/>
      <c r="K114" s="266"/>
      <c r="L114" s="266"/>
      <c r="M114" s="266"/>
      <c r="N114" s="266"/>
      <c r="O114" s="266"/>
      <c r="P114" s="266"/>
      <c r="Q114" s="266"/>
      <c r="R114" s="266"/>
      <c r="S114" s="266"/>
      <c r="T114" s="266"/>
      <c r="U114" s="266"/>
      <c r="V114" s="266"/>
      <c r="W114" s="266"/>
      <c r="X114" s="266"/>
      <c r="Y114" s="266"/>
    </row>
    <row r="115" spans="2:25" x14ac:dyDescent="0.25">
      <c r="B115" s="266"/>
      <c r="C115" s="266"/>
      <c r="D115" s="266"/>
      <c r="E115" s="266"/>
      <c r="F115" s="266"/>
      <c r="G115" s="266"/>
      <c r="H115" s="266"/>
      <c r="I115" s="266"/>
      <c r="J115" s="266"/>
      <c r="K115" s="266"/>
      <c r="L115" s="266"/>
      <c r="M115" s="266"/>
      <c r="N115" s="266"/>
      <c r="O115" s="266"/>
      <c r="P115" s="266"/>
      <c r="Q115" s="266"/>
      <c r="R115" s="266"/>
      <c r="S115" s="266"/>
      <c r="T115" s="266"/>
      <c r="U115" s="266"/>
      <c r="V115" s="266"/>
      <c r="W115" s="266"/>
      <c r="X115" s="266"/>
      <c r="Y115" s="266"/>
    </row>
    <row r="116" spans="2:25" x14ac:dyDescent="0.25"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</row>
    <row r="117" spans="2:25" x14ac:dyDescent="0.25">
      <c r="B117" s="266"/>
      <c r="C117" s="266"/>
      <c r="D117" s="266"/>
      <c r="E117" s="266"/>
      <c r="F117" s="266"/>
      <c r="G117" s="266"/>
      <c r="H117" s="266"/>
      <c r="I117" s="266"/>
      <c r="J117" s="266"/>
      <c r="K117" s="266"/>
      <c r="L117" s="266"/>
      <c r="M117" s="266"/>
      <c r="N117" s="266"/>
      <c r="O117" s="266"/>
      <c r="P117" s="266"/>
      <c r="Q117" s="266"/>
      <c r="R117" s="266"/>
      <c r="S117" s="266"/>
      <c r="T117" s="266"/>
      <c r="U117" s="266"/>
      <c r="V117" s="266"/>
      <c r="W117" s="266"/>
      <c r="X117" s="266"/>
      <c r="Y117" s="266"/>
    </row>
    <row r="118" spans="2:25" x14ac:dyDescent="0.25">
      <c r="B118" s="266"/>
      <c r="C118" s="266"/>
      <c r="D118" s="266"/>
      <c r="E118" s="266"/>
      <c r="F118" s="266"/>
      <c r="G118" s="266"/>
      <c r="H118" s="266"/>
      <c r="I118" s="266"/>
      <c r="J118" s="266"/>
      <c r="K118" s="266"/>
      <c r="L118" s="266"/>
      <c r="M118" s="266"/>
      <c r="N118" s="266"/>
      <c r="O118" s="266"/>
      <c r="P118" s="266"/>
      <c r="Q118" s="266"/>
      <c r="R118" s="266"/>
      <c r="S118" s="266"/>
      <c r="T118" s="266"/>
      <c r="U118" s="266"/>
      <c r="V118" s="266"/>
      <c r="W118" s="266"/>
      <c r="X118" s="266"/>
      <c r="Y118" s="266"/>
    </row>
    <row r="119" spans="2:25" x14ac:dyDescent="0.25">
      <c r="B119" s="266"/>
      <c r="C119" s="266"/>
      <c r="D119" s="266"/>
      <c r="E119" s="266"/>
      <c r="F119" s="266"/>
      <c r="G119" s="266"/>
      <c r="H119" s="266"/>
      <c r="I119" s="266"/>
      <c r="J119" s="266"/>
      <c r="K119" s="266"/>
      <c r="L119" s="266"/>
      <c r="M119" s="266"/>
      <c r="N119" s="266"/>
      <c r="O119" s="266"/>
      <c r="P119" s="266"/>
      <c r="Q119" s="266"/>
      <c r="R119" s="266"/>
      <c r="S119" s="266"/>
      <c r="T119" s="266"/>
      <c r="U119" s="266"/>
      <c r="V119" s="266"/>
      <c r="W119" s="266"/>
      <c r="X119" s="266"/>
      <c r="Y119" s="266"/>
    </row>
    <row r="120" spans="2:25" x14ac:dyDescent="0.25">
      <c r="B120" s="266"/>
      <c r="C120" s="266"/>
      <c r="D120" s="266"/>
      <c r="E120" s="266"/>
      <c r="F120" s="266"/>
      <c r="G120" s="266"/>
      <c r="H120" s="266"/>
      <c r="I120" s="266"/>
      <c r="J120" s="266"/>
      <c r="K120" s="266"/>
      <c r="L120" s="266"/>
      <c r="M120" s="266"/>
      <c r="N120" s="266"/>
      <c r="O120" s="266"/>
      <c r="P120" s="266"/>
      <c r="Q120" s="266"/>
      <c r="R120" s="266"/>
      <c r="S120" s="266"/>
      <c r="T120" s="266"/>
      <c r="U120" s="266"/>
      <c r="V120" s="266"/>
      <c r="W120" s="266"/>
      <c r="X120" s="266"/>
      <c r="Y120" s="266"/>
    </row>
    <row r="121" spans="2:25" x14ac:dyDescent="0.25">
      <c r="B121" s="266"/>
      <c r="C121" s="266"/>
      <c r="D121" s="266"/>
      <c r="E121" s="266"/>
      <c r="F121" s="266"/>
      <c r="G121" s="266"/>
      <c r="H121" s="266"/>
      <c r="I121" s="266"/>
      <c r="J121" s="266"/>
      <c r="K121" s="266"/>
      <c r="L121" s="266"/>
      <c r="M121" s="266"/>
      <c r="N121" s="266"/>
      <c r="O121" s="266"/>
      <c r="P121" s="266"/>
      <c r="Q121" s="266"/>
      <c r="R121" s="266"/>
      <c r="S121" s="266"/>
      <c r="T121" s="266"/>
      <c r="U121" s="266"/>
      <c r="V121" s="266"/>
      <c r="W121" s="266"/>
      <c r="X121" s="266"/>
      <c r="Y121" s="266"/>
    </row>
  </sheetData>
  <mergeCells count="70">
    <mergeCell ref="BL1:BM1"/>
    <mergeCell ref="AS28:AS40"/>
    <mergeCell ref="AS41:AT41"/>
    <mergeCell ref="BG1:BK1"/>
    <mergeCell ref="BG2:BH3"/>
    <mergeCell ref="BI2:BL2"/>
    <mergeCell ref="BI4:BJ10"/>
    <mergeCell ref="BL4:BL10"/>
    <mergeCell ref="BG11:BG27"/>
    <mergeCell ref="BG28:BG40"/>
    <mergeCell ref="BG41:BH41"/>
    <mergeCell ref="BE1:BF1"/>
    <mergeCell ref="AS1:BD1"/>
    <mergeCell ref="BC2:BF2"/>
    <mergeCell ref="BG4:BG10"/>
    <mergeCell ref="A28:A40"/>
    <mergeCell ref="A41:B41"/>
    <mergeCell ref="O28:O40"/>
    <mergeCell ref="O41:P41"/>
    <mergeCell ref="AE28:AE40"/>
    <mergeCell ref="AE41:AF41"/>
    <mergeCell ref="AE1:AP1"/>
    <mergeCell ref="O1:Z1"/>
    <mergeCell ref="AX4:AX10"/>
    <mergeCell ref="AY4:AZ10"/>
    <mergeCell ref="AY2:BB2"/>
    <mergeCell ref="Y4:Z10"/>
    <mergeCell ref="AB4:AB10"/>
    <mergeCell ref="BB4:BB10"/>
    <mergeCell ref="AU4:AV10"/>
    <mergeCell ref="AE2:AF3"/>
    <mergeCell ref="AO2:AR2"/>
    <mergeCell ref="AS2:AT3"/>
    <mergeCell ref="AU2:AX2"/>
    <mergeCell ref="AG2:AJ2"/>
    <mergeCell ref="AK2:AN2"/>
    <mergeCell ref="AQ1:AR1"/>
    <mergeCell ref="AE11:AE27"/>
    <mergeCell ref="AS11:AS27"/>
    <mergeCell ref="AN4:AN10"/>
    <mergeCell ref="AE4:AE10"/>
    <mergeCell ref="AS4:AS10"/>
    <mergeCell ref="A11:A27"/>
    <mergeCell ref="AG4:AH10"/>
    <mergeCell ref="O11:O27"/>
    <mergeCell ref="AK4:AL10"/>
    <mergeCell ref="Q4:R10"/>
    <mergeCell ref="T4:T10"/>
    <mergeCell ref="X4:X10"/>
    <mergeCell ref="AJ4:AJ10"/>
    <mergeCell ref="A4:A10"/>
    <mergeCell ref="O4:O10"/>
    <mergeCell ref="J4:J10"/>
    <mergeCell ref="K4:L10"/>
    <mergeCell ref="G4:H10"/>
    <mergeCell ref="U4:V10"/>
    <mergeCell ref="C4:D10"/>
    <mergeCell ref="F4:F10"/>
    <mergeCell ref="AA1:AB1"/>
    <mergeCell ref="A1:L1"/>
    <mergeCell ref="M1:N1"/>
    <mergeCell ref="U2:X2"/>
    <mergeCell ref="N4:N10"/>
    <mergeCell ref="A2:B3"/>
    <mergeCell ref="Y2:AB2"/>
    <mergeCell ref="O2:P3"/>
    <mergeCell ref="C2:F2"/>
    <mergeCell ref="G2:J2"/>
    <mergeCell ref="K2:N2"/>
    <mergeCell ref="Q2:T2"/>
  </mergeCells>
  <printOptions horizontalCentered="1"/>
  <pageMargins left="0.47244094488188981" right="0.47244094488188981" top="0.59055118110236227" bottom="0.39370078740157483" header="0" footer="0.15748031496062992"/>
  <pageSetup paperSize="9" scale="56" orientation="portrait" r:id="rId1"/>
  <headerFooter>
    <oddFooter>&amp;LPřehled hospodaření za rok 2020</oddFooter>
  </headerFooter>
  <colBreaks count="3" manualBreakCount="3">
    <brk id="14" max="1048575" man="1"/>
    <brk id="30" max="40" man="1"/>
    <brk id="4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Q215"/>
  <sheetViews>
    <sheetView view="pageBreakPreview" zoomScale="67" zoomScaleNormal="100" zoomScaleSheetLayoutView="67" workbookViewId="0">
      <selection activeCell="H163" sqref="H163"/>
    </sheetView>
  </sheetViews>
  <sheetFormatPr defaultColWidth="15.44140625" defaultRowHeight="13.2" x14ac:dyDescent="0.25"/>
  <cols>
    <col min="1" max="1" width="3.44140625" style="85" customWidth="1"/>
    <col min="2" max="2" width="38.6640625" style="85" customWidth="1"/>
    <col min="3" max="10" width="12.6640625" style="85" customWidth="1"/>
    <col min="11" max="13" width="13.44140625" style="85" customWidth="1"/>
    <col min="14" max="14" width="8.6640625" style="85" customWidth="1"/>
    <col min="15" max="15" width="0.109375" style="85" customWidth="1"/>
    <col min="16" max="16384" width="15.44140625" style="85"/>
  </cols>
  <sheetData>
    <row r="1" spans="1:15" ht="79.5" customHeight="1" x14ac:dyDescent="0.25">
      <c r="A1" s="1180" t="s">
        <v>516</v>
      </c>
      <c r="B1" s="1180"/>
      <c r="C1" s="1180"/>
      <c r="D1" s="1180"/>
      <c r="E1" s="1180"/>
      <c r="F1" s="1180"/>
      <c r="G1" s="1180"/>
      <c r="H1" s="1180"/>
      <c r="I1" s="1180"/>
      <c r="J1" s="675" t="s">
        <v>330</v>
      </c>
      <c r="K1" s="671"/>
      <c r="L1" s="671"/>
      <c r="M1" s="671"/>
    </row>
    <row r="2" spans="1:15" ht="28.2" customHeight="1" x14ac:dyDescent="0.25">
      <c r="A2" s="1172" t="s">
        <v>18</v>
      </c>
      <c r="B2" s="1173"/>
      <c r="C2" s="1182" t="s">
        <v>607</v>
      </c>
      <c r="D2" s="1183"/>
      <c r="E2" s="1183"/>
      <c r="F2" s="1184"/>
      <c r="G2" s="1177" t="s">
        <v>79</v>
      </c>
      <c r="H2" s="1178"/>
      <c r="I2" s="1178"/>
      <c r="J2" s="1179"/>
      <c r="K2" s="670"/>
      <c r="L2" s="336"/>
      <c r="M2" s="336"/>
      <c r="N2" s="336"/>
      <c r="O2" s="335"/>
    </row>
    <row r="3" spans="1:15" ht="28.2" customHeight="1" x14ac:dyDescent="0.25">
      <c r="A3" s="1173"/>
      <c r="B3" s="1173"/>
      <c r="C3" s="843" t="s">
        <v>369</v>
      </c>
      <c r="D3" s="843" t="s">
        <v>370</v>
      </c>
      <c r="E3" s="843" t="s">
        <v>20</v>
      </c>
      <c r="F3" s="843" t="s">
        <v>21</v>
      </c>
      <c r="G3" s="843" t="s">
        <v>369</v>
      </c>
      <c r="H3" s="843" t="s">
        <v>370</v>
      </c>
      <c r="I3" s="843" t="s">
        <v>20</v>
      </c>
      <c r="J3" s="843" t="s">
        <v>21</v>
      </c>
      <c r="K3" s="336"/>
      <c r="L3" s="336"/>
      <c r="M3" s="336"/>
      <c r="N3" s="336"/>
      <c r="O3" s="335"/>
    </row>
    <row r="4" spans="1:15" ht="27" customHeight="1" x14ac:dyDescent="0.25">
      <c r="A4" s="1169" t="s">
        <v>29</v>
      </c>
      <c r="B4" s="312" t="s">
        <v>40</v>
      </c>
      <c r="C4" s="337">
        <v>9500</v>
      </c>
      <c r="D4" s="338">
        <v>9500</v>
      </c>
      <c r="E4" s="315">
        <v>2488</v>
      </c>
      <c r="F4" s="339">
        <f>E4/D4</f>
        <v>0.26189473684210524</v>
      </c>
      <c r="G4" s="337">
        <v>0</v>
      </c>
      <c r="H4" s="340">
        <v>0</v>
      </c>
      <c r="I4" s="315">
        <v>0</v>
      </c>
      <c r="J4" s="339">
        <v>0</v>
      </c>
      <c r="K4" s="336"/>
      <c r="L4" s="336"/>
      <c r="M4" s="336"/>
      <c r="N4" s="336"/>
      <c r="O4" s="335"/>
    </row>
    <row r="5" spans="1:15" ht="27" customHeight="1" x14ac:dyDescent="0.25">
      <c r="A5" s="1170"/>
      <c r="B5" s="322" t="s">
        <v>41</v>
      </c>
      <c r="C5" s="342">
        <v>2000</v>
      </c>
      <c r="D5" s="343">
        <v>2000</v>
      </c>
      <c r="E5" s="116">
        <v>302</v>
      </c>
      <c r="F5" s="339">
        <f>E5/D5</f>
        <v>0.151</v>
      </c>
      <c r="G5" s="342">
        <v>0</v>
      </c>
      <c r="H5" s="344">
        <v>0</v>
      </c>
      <c r="I5" s="315">
        <v>0</v>
      </c>
      <c r="J5" s="339">
        <v>0</v>
      </c>
      <c r="K5" s="336"/>
      <c r="L5" s="336"/>
      <c r="M5" s="336"/>
      <c r="N5" s="336"/>
      <c r="O5" s="335"/>
    </row>
    <row r="6" spans="1:15" ht="27" customHeight="1" x14ac:dyDescent="0.25">
      <c r="A6" s="1170"/>
      <c r="B6" s="9" t="s">
        <v>34</v>
      </c>
      <c r="C6" s="342">
        <v>1400</v>
      </c>
      <c r="D6" s="343">
        <v>1400</v>
      </c>
      <c r="E6" s="116">
        <v>915</v>
      </c>
      <c r="F6" s="339">
        <f t="shared" ref="F6:F12" si="0">E6/D6</f>
        <v>0.65357142857142858</v>
      </c>
      <c r="G6" s="342">
        <v>0</v>
      </c>
      <c r="H6" s="344">
        <v>0</v>
      </c>
      <c r="I6" s="315">
        <v>0</v>
      </c>
      <c r="J6" s="339">
        <v>0</v>
      </c>
      <c r="K6" s="336"/>
      <c r="L6" s="336"/>
      <c r="M6" s="336"/>
      <c r="N6" s="336"/>
      <c r="O6" s="335"/>
    </row>
    <row r="7" spans="1:15" ht="27" customHeight="1" x14ac:dyDescent="0.25">
      <c r="A7" s="1170"/>
      <c r="B7" s="322" t="s">
        <v>7</v>
      </c>
      <c r="C7" s="342">
        <v>1500</v>
      </c>
      <c r="D7" s="343">
        <v>1500</v>
      </c>
      <c r="E7" s="116">
        <v>295</v>
      </c>
      <c r="F7" s="339">
        <f t="shared" si="0"/>
        <v>0.19666666666666666</v>
      </c>
      <c r="G7" s="342">
        <v>0</v>
      </c>
      <c r="H7" s="344">
        <v>0</v>
      </c>
      <c r="I7" s="315">
        <v>0</v>
      </c>
      <c r="J7" s="339">
        <v>0</v>
      </c>
      <c r="K7" s="336"/>
      <c r="L7" s="336"/>
      <c r="M7" s="336"/>
      <c r="N7" s="336"/>
      <c r="O7" s="335"/>
    </row>
    <row r="8" spans="1:15" ht="27" customHeight="1" x14ac:dyDescent="0.25">
      <c r="A8" s="1170"/>
      <c r="B8" s="322" t="s">
        <v>8</v>
      </c>
      <c r="C8" s="342">
        <v>0</v>
      </c>
      <c r="D8" s="343">
        <v>0</v>
      </c>
      <c r="E8" s="116">
        <v>0</v>
      </c>
      <c r="F8" s="339">
        <v>0</v>
      </c>
      <c r="G8" s="342">
        <v>0</v>
      </c>
      <c r="H8" s="344">
        <v>0</v>
      </c>
      <c r="I8" s="315">
        <v>0</v>
      </c>
      <c r="J8" s="339">
        <v>0</v>
      </c>
      <c r="K8" s="336"/>
      <c r="L8" s="336"/>
      <c r="M8" s="336"/>
      <c r="N8" s="336"/>
      <c r="O8" s="335"/>
    </row>
    <row r="9" spans="1:15" ht="27" customHeight="1" x14ac:dyDescent="0.25">
      <c r="A9" s="1170"/>
      <c r="B9" s="322" t="s">
        <v>9</v>
      </c>
      <c r="C9" s="342">
        <v>200</v>
      </c>
      <c r="D9" s="343">
        <v>200</v>
      </c>
      <c r="E9" s="116">
        <v>0</v>
      </c>
      <c r="F9" s="339">
        <v>0</v>
      </c>
      <c r="G9" s="342">
        <v>0</v>
      </c>
      <c r="H9" s="344">
        <v>0</v>
      </c>
      <c r="I9" s="315">
        <v>0</v>
      </c>
      <c r="J9" s="339">
        <v>0</v>
      </c>
      <c r="K9" s="336"/>
      <c r="L9" s="336"/>
      <c r="M9" s="336"/>
      <c r="N9" s="336"/>
      <c r="O9" s="335"/>
    </row>
    <row r="10" spans="1:15" ht="27" customHeight="1" x14ac:dyDescent="0.25">
      <c r="A10" s="1170"/>
      <c r="B10" s="322" t="s">
        <v>10</v>
      </c>
      <c r="C10" s="342">
        <v>5000</v>
      </c>
      <c r="D10" s="343">
        <v>5000</v>
      </c>
      <c r="E10" s="116">
        <v>1066</v>
      </c>
      <c r="F10" s="339">
        <f t="shared" si="0"/>
        <v>0.2132</v>
      </c>
      <c r="G10" s="342">
        <v>0</v>
      </c>
      <c r="H10" s="344">
        <v>3500</v>
      </c>
      <c r="I10" s="315">
        <v>1369</v>
      </c>
      <c r="J10" s="339">
        <f>I10/H10</f>
        <v>0.39114285714285713</v>
      </c>
      <c r="K10" s="336"/>
      <c r="L10" s="336"/>
      <c r="M10" s="336"/>
      <c r="N10" s="336"/>
      <c r="O10" s="335"/>
    </row>
    <row r="11" spans="1:15" ht="27" customHeight="1" x14ac:dyDescent="0.25">
      <c r="A11" s="1170"/>
      <c r="B11" s="322" t="s">
        <v>142</v>
      </c>
      <c r="C11" s="342">
        <v>0</v>
      </c>
      <c r="D11" s="343">
        <v>0</v>
      </c>
      <c r="E11" s="116">
        <v>179</v>
      </c>
      <c r="F11" s="339">
        <v>0</v>
      </c>
      <c r="G11" s="342">
        <v>0</v>
      </c>
      <c r="H11" s="344">
        <v>0</v>
      </c>
      <c r="I11" s="315">
        <v>0</v>
      </c>
      <c r="J11" s="339">
        <v>0</v>
      </c>
      <c r="K11" s="336"/>
      <c r="L11" s="336"/>
      <c r="M11" s="336"/>
      <c r="N11" s="336"/>
      <c r="O11" s="335"/>
    </row>
    <row r="12" spans="1:15" ht="27" customHeight="1" x14ac:dyDescent="0.25">
      <c r="A12" s="1170"/>
      <c r="B12" s="322" t="s">
        <v>143</v>
      </c>
      <c r="C12" s="342">
        <v>24000</v>
      </c>
      <c r="D12" s="343">
        <v>24000</v>
      </c>
      <c r="E12" s="116">
        <v>23520</v>
      </c>
      <c r="F12" s="339">
        <f t="shared" si="0"/>
        <v>0.98</v>
      </c>
      <c r="G12" s="342">
        <v>0</v>
      </c>
      <c r="H12" s="344">
        <v>0</v>
      </c>
      <c r="I12" s="315">
        <v>0</v>
      </c>
      <c r="J12" s="339">
        <v>0</v>
      </c>
      <c r="K12" s="336"/>
      <c r="L12" s="336"/>
      <c r="M12" s="336"/>
      <c r="N12" s="336"/>
      <c r="O12" s="335"/>
    </row>
    <row r="13" spans="1:15" ht="27" customHeight="1" x14ac:dyDescent="0.25">
      <c r="A13" s="1170"/>
      <c r="B13" s="322" t="s">
        <v>35</v>
      </c>
      <c r="C13" s="342">
        <v>800</v>
      </c>
      <c r="D13" s="343">
        <v>800</v>
      </c>
      <c r="E13" s="116">
        <v>45</v>
      </c>
      <c r="F13" s="339">
        <v>0</v>
      </c>
      <c r="G13" s="342">
        <v>23415</v>
      </c>
      <c r="H13" s="344">
        <v>23515</v>
      </c>
      <c r="I13" s="315">
        <v>23544</v>
      </c>
      <c r="J13" s="339">
        <f>I13/H13</f>
        <v>1.0012332553689134</v>
      </c>
      <c r="K13" s="336"/>
      <c r="L13" s="336"/>
      <c r="M13" s="336"/>
      <c r="N13" s="336"/>
      <c r="O13" s="335"/>
    </row>
    <row r="14" spans="1:15" ht="27" customHeight="1" x14ac:dyDescent="0.25">
      <c r="A14" s="1170"/>
      <c r="B14" s="322" t="s">
        <v>11</v>
      </c>
      <c r="C14" s="342">
        <v>110</v>
      </c>
      <c r="D14" s="343">
        <v>110</v>
      </c>
      <c r="E14" s="116">
        <v>1</v>
      </c>
      <c r="F14" s="339">
        <f>E14/D14</f>
        <v>9.0909090909090905E-3</v>
      </c>
      <c r="G14" s="342">
        <v>0</v>
      </c>
      <c r="H14" s="344">
        <v>0</v>
      </c>
      <c r="I14" s="315">
        <v>0</v>
      </c>
      <c r="J14" s="339">
        <v>0</v>
      </c>
      <c r="K14" s="336"/>
      <c r="L14" s="336"/>
      <c r="M14" s="336"/>
      <c r="N14" s="336"/>
      <c r="O14" s="335"/>
    </row>
    <row r="15" spans="1:15" ht="27" customHeight="1" x14ac:dyDescent="0.25">
      <c r="A15" s="1170"/>
      <c r="B15" s="322" t="s">
        <v>109</v>
      </c>
      <c r="C15" s="342">
        <v>0</v>
      </c>
      <c r="D15" s="343">
        <v>0</v>
      </c>
      <c r="E15" s="116">
        <v>10</v>
      </c>
      <c r="F15" s="339">
        <v>0</v>
      </c>
      <c r="G15" s="342">
        <v>0</v>
      </c>
      <c r="H15" s="344">
        <v>0</v>
      </c>
      <c r="I15" s="315">
        <v>0</v>
      </c>
      <c r="J15" s="339">
        <v>0</v>
      </c>
      <c r="K15" s="336"/>
      <c r="L15" s="336"/>
      <c r="M15" s="336"/>
      <c r="N15" s="336"/>
      <c r="O15" s="335"/>
    </row>
    <row r="16" spans="1:15" ht="27" customHeight="1" x14ac:dyDescent="0.25">
      <c r="A16" s="1170"/>
      <c r="B16" s="322" t="s">
        <v>12</v>
      </c>
      <c r="C16" s="342">
        <v>0</v>
      </c>
      <c r="D16" s="343">
        <v>0</v>
      </c>
      <c r="E16" s="116">
        <v>0</v>
      </c>
      <c r="F16" s="339">
        <v>0</v>
      </c>
      <c r="G16" s="342">
        <v>0</v>
      </c>
      <c r="H16" s="344">
        <v>0</v>
      </c>
      <c r="I16" s="116">
        <v>0</v>
      </c>
      <c r="J16" s="339">
        <v>0</v>
      </c>
      <c r="K16" s="336"/>
      <c r="L16" s="336"/>
      <c r="M16" s="336"/>
      <c r="N16" s="336"/>
      <c r="O16" s="335"/>
    </row>
    <row r="17" spans="1:15" ht="27" customHeight="1" x14ac:dyDescent="0.25">
      <c r="A17" s="1170"/>
      <c r="B17" s="322" t="s">
        <v>144</v>
      </c>
      <c r="C17" s="342">
        <v>57152</v>
      </c>
      <c r="D17" s="343">
        <v>57152</v>
      </c>
      <c r="E17" s="116">
        <v>36447</v>
      </c>
      <c r="F17" s="339">
        <f>E17/D17</f>
        <v>0.63772046472564392</v>
      </c>
      <c r="G17" s="342">
        <v>0</v>
      </c>
      <c r="H17" s="344">
        <v>0</v>
      </c>
      <c r="I17" s="116">
        <v>0</v>
      </c>
      <c r="J17" s="339">
        <v>0</v>
      </c>
      <c r="K17" s="336"/>
      <c r="L17" s="336"/>
      <c r="M17" s="336"/>
      <c r="N17" s="336"/>
      <c r="O17" s="335"/>
    </row>
    <row r="18" spans="1:15" ht="27" customHeight="1" x14ac:dyDescent="0.25">
      <c r="A18" s="1170"/>
      <c r="B18" s="322" t="s">
        <v>106</v>
      </c>
      <c r="C18" s="342">
        <v>36840</v>
      </c>
      <c r="D18" s="343">
        <v>36840</v>
      </c>
      <c r="E18" s="116">
        <v>8017</v>
      </c>
      <c r="F18" s="339">
        <f>E18/D18</f>
        <v>0.21761672095548318</v>
      </c>
      <c r="G18" s="342">
        <v>0</v>
      </c>
      <c r="H18" s="344">
        <v>0</v>
      </c>
      <c r="I18" s="116">
        <v>0</v>
      </c>
      <c r="J18" s="339">
        <v>0</v>
      </c>
      <c r="K18" s="336"/>
      <c r="L18" s="336"/>
      <c r="M18" s="336"/>
      <c r="N18" s="336"/>
      <c r="O18" s="335"/>
    </row>
    <row r="19" spans="1:15" ht="27" customHeight="1" x14ac:dyDescent="0.25">
      <c r="A19" s="1170"/>
      <c r="B19" s="110" t="s">
        <v>104</v>
      </c>
      <c r="C19" s="346">
        <v>0</v>
      </c>
      <c r="D19" s="347">
        <v>0</v>
      </c>
      <c r="E19" s="317">
        <v>0</v>
      </c>
      <c r="F19" s="348">
        <v>0</v>
      </c>
      <c r="G19" s="327">
        <v>0</v>
      </c>
      <c r="H19" s="349">
        <v>0</v>
      </c>
      <c r="I19" s="317">
        <v>0</v>
      </c>
      <c r="J19" s="348">
        <v>0</v>
      </c>
      <c r="K19" s="336"/>
      <c r="L19" s="336"/>
      <c r="M19" s="336"/>
      <c r="N19" s="336"/>
      <c r="O19" s="335"/>
    </row>
    <row r="20" spans="1:15" ht="41.4" customHeight="1" x14ac:dyDescent="0.25">
      <c r="A20" s="1171"/>
      <c r="B20" s="889" t="s">
        <v>33</v>
      </c>
      <c r="C20" s="890">
        <f>SUM(C4:C19)</f>
        <v>138502</v>
      </c>
      <c r="D20" s="891">
        <f>SUM(D4:D19)</f>
        <v>138502</v>
      </c>
      <c r="E20" s="892">
        <f>SUM(E4:E19)</f>
        <v>73285</v>
      </c>
      <c r="F20" s="893">
        <f>E20/D20</f>
        <v>0.52912593319952061</v>
      </c>
      <c r="G20" s="890">
        <f>SUM(G4:G19)</f>
        <v>23415</v>
      </c>
      <c r="H20" s="891">
        <f>SUM(H4:H19)</f>
        <v>27015</v>
      </c>
      <c r="I20" s="892">
        <f>SUM(I4:I19)</f>
        <v>24913</v>
      </c>
      <c r="J20" s="893">
        <f>I20/G20</f>
        <v>1.0639760837070253</v>
      </c>
      <c r="K20" s="336"/>
      <c r="L20" s="336"/>
      <c r="M20" s="336"/>
      <c r="N20" s="336"/>
      <c r="O20" s="335"/>
    </row>
    <row r="21" spans="1:15" ht="27" customHeight="1" x14ac:dyDescent="0.25">
      <c r="A21" s="1169" t="s">
        <v>30</v>
      </c>
      <c r="B21" s="312" t="s">
        <v>3</v>
      </c>
      <c r="C21" s="337">
        <v>0</v>
      </c>
      <c r="D21" s="350">
        <v>0</v>
      </c>
      <c r="E21" s="104">
        <v>0</v>
      </c>
      <c r="F21" s="351">
        <v>0</v>
      </c>
      <c r="G21" s="337">
        <v>0</v>
      </c>
      <c r="H21" s="350">
        <v>0</v>
      </c>
      <c r="I21" s="104">
        <v>0</v>
      </c>
      <c r="J21" s="351">
        <v>0</v>
      </c>
      <c r="K21" s="336"/>
      <c r="L21" s="336"/>
      <c r="M21" s="336"/>
      <c r="N21" s="336"/>
      <c r="O21" s="335"/>
    </row>
    <row r="22" spans="1:15" ht="27" customHeight="1" x14ac:dyDescent="0.25">
      <c r="A22" s="1170"/>
      <c r="B22" s="322" t="s">
        <v>13</v>
      </c>
      <c r="C22" s="342">
        <v>8800</v>
      </c>
      <c r="D22" s="343">
        <v>8800</v>
      </c>
      <c r="E22" s="116">
        <v>9080</v>
      </c>
      <c r="F22" s="339">
        <f>E22/D22</f>
        <v>1.0318181818181817</v>
      </c>
      <c r="G22" s="342">
        <v>0</v>
      </c>
      <c r="H22" s="344">
        <v>0</v>
      </c>
      <c r="I22" s="116">
        <v>0</v>
      </c>
      <c r="J22" s="352">
        <v>0</v>
      </c>
      <c r="K22" s="336"/>
      <c r="L22" s="336"/>
      <c r="M22" s="336"/>
      <c r="N22" s="336"/>
      <c r="O22" s="335"/>
    </row>
    <row r="23" spans="1:15" ht="27" customHeight="1" x14ac:dyDescent="0.25">
      <c r="A23" s="1170"/>
      <c r="B23" s="322" t="s">
        <v>4</v>
      </c>
      <c r="C23" s="342">
        <v>2000</v>
      </c>
      <c r="D23" s="343">
        <v>2000</v>
      </c>
      <c r="E23" s="116">
        <v>1978</v>
      </c>
      <c r="F23" s="339">
        <f t="shared" ref="F23:F31" si="1">E23/D23</f>
        <v>0.98899999999999999</v>
      </c>
      <c r="G23" s="342">
        <v>0</v>
      </c>
      <c r="H23" s="344">
        <v>0</v>
      </c>
      <c r="I23" s="116">
        <v>0</v>
      </c>
      <c r="J23" s="352">
        <v>0</v>
      </c>
      <c r="K23" s="336"/>
      <c r="L23" s="336"/>
      <c r="M23" s="336"/>
      <c r="N23" s="336"/>
      <c r="O23" s="335"/>
    </row>
    <row r="24" spans="1:15" ht="27" customHeight="1" x14ac:dyDescent="0.25">
      <c r="A24" s="1170"/>
      <c r="B24" s="322" t="s">
        <v>5</v>
      </c>
      <c r="C24" s="342">
        <v>0</v>
      </c>
      <c r="D24" s="343">
        <v>0</v>
      </c>
      <c r="E24" s="116">
        <v>0</v>
      </c>
      <c r="F24" s="339">
        <v>0</v>
      </c>
      <c r="G24" s="342">
        <v>0</v>
      </c>
      <c r="H24" s="344">
        <v>0</v>
      </c>
      <c r="I24" s="116">
        <v>0</v>
      </c>
      <c r="J24" s="352">
        <v>0</v>
      </c>
      <c r="K24" s="336"/>
      <c r="L24" s="336"/>
      <c r="M24" s="336"/>
      <c r="N24" s="336"/>
      <c r="O24" s="335"/>
    </row>
    <row r="25" spans="1:15" ht="27" customHeight="1" x14ac:dyDescent="0.25">
      <c r="A25" s="1170"/>
      <c r="B25" s="322" t="s">
        <v>38</v>
      </c>
      <c r="C25" s="342">
        <v>3800</v>
      </c>
      <c r="D25" s="343">
        <v>3800</v>
      </c>
      <c r="E25" s="116">
        <v>4142</v>
      </c>
      <c r="F25" s="339">
        <f t="shared" si="1"/>
        <v>1.0900000000000001</v>
      </c>
      <c r="G25" s="342">
        <v>0</v>
      </c>
      <c r="H25" s="344">
        <v>0</v>
      </c>
      <c r="I25" s="116">
        <v>53</v>
      </c>
      <c r="J25" s="352">
        <v>0</v>
      </c>
      <c r="K25" s="336"/>
      <c r="L25" s="336"/>
      <c r="M25" s="336"/>
      <c r="N25" s="336"/>
      <c r="O25" s="335"/>
    </row>
    <row r="26" spans="1:15" ht="27" customHeight="1" x14ac:dyDescent="0.25">
      <c r="A26" s="1170"/>
      <c r="B26" s="322" t="s">
        <v>36</v>
      </c>
      <c r="C26" s="342">
        <v>0</v>
      </c>
      <c r="D26" s="343">
        <v>0</v>
      </c>
      <c r="E26" s="116">
        <v>0</v>
      </c>
      <c r="F26" s="339">
        <v>0</v>
      </c>
      <c r="G26" s="342">
        <v>0</v>
      </c>
      <c r="H26" s="344">
        <v>0</v>
      </c>
      <c r="I26" s="116">
        <v>0</v>
      </c>
      <c r="J26" s="352">
        <v>0</v>
      </c>
      <c r="K26" s="336"/>
      <c r="L26" s="336"/>
      <c r="M26" s="336"/>
      <c r="N26" s="336"/>
      <c r="O26" s="335"/>
    </row>
    <row r="27" spans="1:15" ht="27" customHeight="1" x14ac:dyDescent="0.25">
      <c r="A27" s="1170"/>
      <c r="B27" s="322" t="s">
        <v>236</v>
      </c>
      <c r="C27" s="342">
        <v>0</v>
      </c>
      <c r="D27" s="343">
        <v>0</v>
      </c>
      <c r="E27" s="116">
        <v>0</v>
      </c>
      <c r="F27" s="339">
        <v>0</v>
      </c>
      <c r="G27" s="342">
        <v>0</v>
      </c>
      <c r="H27" s="344">
        <v>0</v>
      </c>
      <c r="I27" s="116">
        <v>0</v>
      </c>
      <c r="J27" s="352">
        <v>0</v>
      </c>
      <c r="K27" s="336"/>
      <c r="L27" s="336"/>
      <c r="M27" s="336"/>
      <c r="N27" s="336"/>
      <c r="O27" s="335"/>
    </row>
    <row r="28" spans="1:15" ht="27" customHeight="1" x14ac:dyDescent="0.25">
      <c r="A28" s="1170"/>
      <c r="B28" s="322" t="s">
        <v>173</v>
      </c>
      <c r="C28" s="342">
        <v>0</v>
      </c>
      <c r="D28" s="343">
        <v>0</v>
      </c>
      <c r="E28" s="116">
        <v>0</v>
      </c>
      <c r="F28" s="339">
        <v>0</v>
      </c>
      <c r="G28" s="342">
        <v>0</v>
      </c>
      <c r="H28" s="344">
        <v>0</v>
      </c>
      <c r="I28" s="116">
        <v>0</v>
      </c>
      <c r="J28" s="352">
        <v>0</v>
      </c>
      <c r="K28" s="336"/>
      <c r="L28" s="336"/>
      <c r="M28" s="336"/>
      <c r="N28" s="336"/>
      <c r="O28" s="335"/>
    </row>
    <row r="29" spans="1:15" ht="27" customHeight="1" x14ac:dyDescent="0.25">
      <c r="A29" s="1170"/>
      <c r="B29" s="322" t="s">
        <v>6</v>
      </c>
      <c r="C29" s="342">
        <v>90</v>
      </c>
      <c r="D29" s="343">
        <v>90</v>
      </c>
      <c r="E29" s="116">
        <v>90</v>
      </c>
      <c r="F29" s="339">
        <f t="shared" si="1"/>
        <v>1</v>
      </c>
      <c r="G29" s="342">
        <v>0</v>
      </c>
      <c r="H29" s="344">
        <v>0</v>
      </c>
      <c r="I29" s="116">
        <v>0</v>
      </c>
      <c r="J29" s="352">
        <v>0</v>
      </c>
      <c r="K29" s="336"/>
      <c r="L29" s="336"/>
      <c r="M29" s="336"/>
      <c r="N29" s="336"/>
      <c r="O29" s="335"/>
    </row>
    <row r="30" spans="1:15" ht="27" customHeight="1" x14ac:dyDescent="0.25">
      <c r="A30" s="1170"/>
      <c r="B30" s="322" t="s">
        <v>37</v>
      </c>
      <c r="C30" s="342">
        <v>2000</v>
      </c>
      <c r="D30" s="343">
        <v>2000</v>
      </c>
      <c r="E30" s="116">
        <v>2681</v>
      </c>
      <c r="F30" s="339">
        <f t="shared" si="1"/>
        <v>1.3405</v>
      </c>
      <c r="G30" s="342">
        <v>0</v>
      </c>
      <c r="H30" s="344">
        <v>0</v>
      </c>
      <c r="I30" s="116">
        <v>0</v>
      </c>
      <c r="J30" s="352">
        <v>0</v>
      </c>
      <c r="K30" s="336"/>
      <c r="L30" s="336"/>
      <c r="M30" s="336"/>
      <c r="N30" s="336"/>
      <c r="O30" s="335"/>
    </row>
    <row r="31" spans="1:15" ht="27" customHeight="1" x14ac:dyDescent="0.25">
      <c r="A31" s="1170"/>
      <c r="B31" s="353" t="s">
        <v>108</v>
      </c>
      <c r="C31" s="354">
        <v>84000</v>
      </c>
      <c r="D31" s="355">
        <v>84000</v>
      </c>
      <c r="E31" s="356">
        <v>38206</v>
      </c>
      <c r="F31" s="357">
        <f t="shared" si="1"/>
        <v>0.45483333333333331</v>
      </c>
      <c r="G31" s="354">
        <v>0</v>
      </c>
      <c r="H31" s="358">
        <v>0</v>
      </c>
      <c r="I31" s="356">
        <v>0</v>
      </c>
      <c r="J31" s="359">
        <v>0</v>
      </c>
      <c r="K31" s="336"/>
      <c r="L31" s="336"/>
      <c r="M31" s="336"/>
      <c r="N31" s="336"/>
      <c r="O31" s="335"/>
    </row>
    <row r="32" spans="1:15" ht="27" customHeight="1" x14ac:dyDescent="0.25">
      <c r="A32" s="1170"/>
      <c r="B32" s="361" t="s">
        <v>239</v>
      </c>
      <c r="C32" s="346">
        <v>0</v>
      </c>
      <c r="D32" s="362">
        <v>0</v>
      </c>
      <c r="E32" s="317">
        <v>0</v>
      </c>
      <c r="F32" s="363">
        <v>0</v>
      </c>
      <c r="G32" s="327">
        <v>0</v>
      </c>
      <c r="H32" s="349">
        <v>0</v>
      </c>
      <c r="I32" s="317">
        <v>0</v>
      </c>
      <c r="J32" s="363">
        <v>0</v>
      </c>
      <c r="K32" s="336"/>
      <c r="L32" s="336"/>
      <c r="M32" s="336"/>
      <c r="N32" s="336"/>
      <c r="O32" s="335"/>
    </row>
    <row r="33" spans="1:15" ht="40.950000000000003" customHeight="1" x14ac:dyDescent="0.25">
      <c r="A33" s="1171"/>
      <c r="B33" s="894" t="s">
        <v>33</v>
      </c>
      <c r="C33" s="890">
        <f>SUM(C21:C32)</f>
        <v>100690</v>
      </c>
      <c r="D33" s="891">
        <f>SUM(D21:D32)</f>
        <v>100690</v>
      </c>
      <c r="E33" s="892">
        <f>SUM(E21:E32)</f>
        <v>56177</v>
      </c>
      <c r="F33" s="895">
        <f>E33/D33</f>
        <v>0.55792034958784387</v>
      </c>
      <c r="G33" s="890">
        <f>SUM(G21:G32)</f>
        <v>0</v>
      </c>
      <c r="H33" s="891">
        <f>SUM(H21:H32)</f>
        <v>0</v>
      </c>
      <c r="I33" s="892">
        <f>SUM(I21:I32)</f>
        <v>53</v>
      </c>
      <c r="J33" s="895">
        <v>0</v>
      </c>
      <c r="K33" s="336"/>
      <c r="L33" s="336"/>
      <c r="M33" s="336"/>
      <c r="N33" s="336"/>
      <c r="O33" s="335"/>
    </row>
    <row r="34" spans="1:15" ht="45" hidden="1" customHeight="1" x14ac:dyDescent="0.25">
      <c r="A34" s="365"/>
      <c r="B34" s="366"/>
      <c r="C34" s="367"/>
      <c r="D34" s="367"/>
      <c r="E34" s="367"/>
      <c r="F34" s="368"/>
      <c r="G34" s="367"/>
      <c r="H34" s="367"/>
      <c r="I34" s="367"/>
      <c r="J34" s="368"/>
      <c r="K34" s="367"/>
      <c r="L34" s="367"/>
      <c r="M34" s="367"/>
      <c r="N34" s="368"/>
      <c r="O34" s="335"/>
    </row>
    <row r="35" spans="1:15" ht="79.5" customHeight="1" x14ac:dyDescent="0.25">
      <c r="A35" s="1180" t="s">
        <v>516</v>
      </c>
      <c r="B35" s="1180"/>
      <c r="C35" s="1180"/>
      <c r="D35" s="1180"/>
      <c r="E35" s="1180"/>
      <c r="F35" s="1180"/>
      <c r="G35" s="1180"/>
      <c r="H35" s="1180"/>
      <c r="I35" s="1180"/>
      <c r="J35" s="675" t="s">
        <v>330</v>
      </c>
      <c r="K35" s="669"/>
      <c r="L35" s="669"/>
      <c r="M35" s="669"/>
      <c r="N35" s="369"/>
    </row>
    <row r="36" spans="1:15" ht="27.6" customHeight="1" x14ac:dyDescent="0.25">
      <c r="A36" s="1172" t="s">
        <v>18</v>
      </c>
      <c r="B36" s="1173"/>
      <c r="C36" s="1174" t="s">
        <v>237</v>
      </c>
      <c r="D36" s="1175"/>
      <c r="E36" s="1175"/>
      <c r="F36" s="1176"/>
      <c r="G36" s="1174" t="s">
        <v>608</v>
      </c>
      <c r="H36" s="1175"/>
      <c r="I36" s="1175"/>
      <c r="J36" s="1176"/>
      <c r="K36" s="670"/>
      <c r="L36" s="336"/>
      <c r="M36" s="336"/>
      <c r="N36" s="336"/>
      <c r="O36" s="335"/>
    </row>
    <row r="37" spans="1:15" ht="27.6" customHeight="1" x14ac:dyDescent="0.25">
      <c r="A37" s="1173"/>
      <c r="B37" s="1173"/>
      <c r="C37" s="843" t="s">
        <v>369</v>
      </c>
      <c r="D37" s="843" t="s">
        <v>370</v>
      </c>
      <c r="E37" s="843" t="s">
        <v>20</v>
      </c>
      <c r="F37" s="843" t="s">
        <v>21</v>
      </c>
      <c r="G37" s="843" t="s">
        <v>369</v>
      </c>
      <c r="H37" s="843" t="s">
        <v>370</v>
      </c>
      <c r="I37" s="843" t="s">
        <v>20</v>
      </c>
      <c r="J37" s="887" t="s">
        <v>21</v>
      </c>
      <c r="K37" s="336"/>
      <c r="L37" s="336"/>
      <c r="M37" s="336"/>
      <c r="N37" s="336"/>
      <c r="O37" s="335"/>
    </row>
    <row r="38" spans="1:15" ht="27.6" customHeight="1" x14ac:dyDescent="0.25">
      <c r="A38" s="1169" t="s">
        <v>29</v>
      </c>
      <c r="B38" s="312" t="s">
        <v>40</v>
      </c>
      <c r="C38" s="337">
        <v>0</v>
      </c>
      <c r="D38" s="340">
        <v>0</v>
      </c>
      <c r="E38" s="315">
        <v>0</v>
      </c>
      <c r="F38" s="339">
        <v>0</v>
      </c>
      <c r="G38" s="337">
        <v>0</v>
      </c>
      <c r="H38" s="340">
        <v>0</v>
      </c>
      <c r="I38" s="315">
        <v>0</v>
      </c>
      <c r="J38" s="339">
        <v>0</v>
      </c>
      <c r="K38" s="336"/>
      <c r="L38" s="336"/>
      <c r="M38" s="336"/>
      <c r="N38" s="336"/>
      <c r="O38" s="335"/>
    </row>
    <row r="39" spans="1:15" ht="27.6" customHeight="1" x14ac:dyDescent="0.25">
      <c r="A39" s="1170"/>
      <c r="B39" s="322" t="s">
        <v>41</v>
      </c>
      <c r="C39" s="342">
        <v>0</v>
      </c>
      <c r="D39" s="344">
        <v>0</v>
      </c>
      <c r="E39" s="116">
        <v>0</v>
      </c>
      <c r="F39" s="352">
        <v>0</v>
      </c>
      <c r="G39" s="342">
        <v>0</v>
      </c>
      <c r="H39" s="344">
        <v>0</v>
      </c>
      <c r="I39" s="116">
        <v>0</v>
      </c>
      <c r="J39" s="352">
        <v>0</v>
      </c>
      <c r="K39" s="336"/>
      <c r="L39" s="336"/>
      <c r="M39" s="336"/>
      <c r="N39" s="336"/>
      <c r="O39" s="335"/>
    </row>
    <row r="40" spans="1:15" ht="27.6" customHeight="1" x14ac:dyDescent="0.25">
      <c r="A40" s="1170"/>
      <c r="B40" s="9" t="s">
        <v>34</v>
      </c>
      <c r="C40" s="342">
        <v>0</v>
      </c>
      <c r="D40" s="344">
        <v>0</v>
      </c>
      <c r="E40" s="116">
        <v>0</v>
      </c>
      <c r="F40" s="352">
        <v>0</v>
      </c>
      <c r="G40" s="342">
        <v>0</v>
      </c>
      <c r="H40" s="344">
        <v>0</v>
      </c>
      <c r="I40" s="116">
        <v>0</v>
      </c>
      <c r="J40" s="352">
        <v>0</v>
      </c>
      <c r="K40" s="336"/>
      <c r="L40" s="336"/>
      <c r="M40" s="336"/>
      <c r="N40" s="336"/>
      <c r="O40" s="335"/>
    </row>
    <row r="41" spans="1:15" ht="27.6" customHeight="1" x14ac:dyDescent="0.25">
      <c r="A41" s="1170"/>
      <c r="B41" s="322" t="s">
        <v>7</v>
      </c>
      <c r="C41" s="342">
        <v>0</v>
      </c>
      <c r="D41" s="344">
        <v>0</v>
      </c>
      <c r="E41" s="116">
        <v>0</v>
      </c>
      <c r="F41" s="352">
        <v>0</v>
      </c>
      <c r="G41" s="342">
        <v>0</v>
      </c>
      <c r="H41" s="344">
        <v>0</v>
      </c>
      <c r="I41" s="116">
        <v>0</v>
      </c>
      <c r="J41" s="339">
        <v>0</v>
      </c>
      <c r="K41" s="336"/>
      <c r="L41" s="336"/>
      <c r="M41" s="336"/>
      <c r="N41" s="336"/>
      <c r="O41" s="335"/>
    </row>
    <row r="42" spans="1:15" ht="27.6" customHeight="1" x14ac:dyDescent="0.25">
      <c r="A42" s="1170"/>
      <c r="B42" s="322" t="s">
        <v>8</v>
      </c>
      <c r="C42" s="342">
        <v>0</v>
      </c>
      <c r="D42" s="344">
        <v>0</v>
      </c>
      <c r="E42" s="116">
        <v>0</v>
      </c>
      <c r="F42" s="352">
        <v>0</v>
      </c>
      <c r="G42" s="342">
        <v>0</v>
      </c>
      <c r="H42" s="344">
        <v>0</v>
      </c>
      <c r="I42" s="116">
        <v>0</v>
      </c>
      <c r="J42" s="339">
        <v>0</v>
      </c>
      <c r="K42" s="336"/>
      <c r="L42" s="336"/>
      <c r="M42" s="336"/>
      <c r="N42" s="336"/>
      <c r="O42" s="335"/>
    </row>
    <row r="43" spans="1:15" ht="27.6" customHeight="1" x14ac:dyDescent="0.25">
      <c r="A43" s="1170"/>
      <c r="B43" s="322" t="s">
        <v>9</v>
      </c>
      <c r="C43" s="342">
        <v>0</v>
      </c>
      <c r="D43" s="344">
        <v>0</v>
      </c>
      <c r="E43" s="116">
        <v>0</v>
      </c>
      <c r="F43" s="352">
        <v>0</v>
      </c>
      <c r="G43" s="342">
        <v>0</v>
      </c>
      <c r="H43" s="344">
        <v>0</v>
      </c>
      <c r="I43" s="116">
        <v>0</v>
      </c>
      <c r="J43" s="339">
        <v>0</v>
      </c>
      <c r="K43" s="336"/>
      <c r="L43" s="336"/>
      <c r="M43" s="336"/>
      <c r="N43" s="336"/>
      <c r="O43" s="335"/>
    </row>
    <row r="44" spans="1:15" ht="27.6" customHeight="1" x14ac:dyDescent="0.25">
      <c r="A44" s="1170"/>
      <c r="B44" s="322" t="s">
        <v>10</v>
      </c>
      <c r="C44" s="342">
        <v>0</v>
      </c>
      <c r="D44" s="344">
        <v>0</v>
      </c>
      <c r="E44" s="116">
        <v>0</v>
      </c>
      <c r="F44" s="352">
        <v>0</v>
      </c>
      <c r="G44" s="342">
        <v>0</v>
      </c>
      <c r="H44" s="344">
        <v>0</v>
      </c>
      <c r="I44" s="116">
        <v>0</v>
      </c>
      <c r="J44" s="339">
        <v>0</v>
      </c>
      <c r="K44" s="336"/>
      <c r="L44" s="336"/>
      <c r="M44" s="336"/>
      <c r="N44" s="336"/>
      <c r="O44" s="335"/>
    </row>
    <row r="45" spans="1:15" ht="27.6" customHeight="1" x14ac:dyDescent="0.25">
      <c r="A45" s="1170"/>
      <c r="B45" s="322" t="s">
        <v>142</v>
      </c>
      <c r="C45" s="342">
        <v>0</v>
      </c>
      <c r="D45" s="344">
        <v>0</v>
      </c>
      <c r="E45" s="116">
        <v>0</v>
      </c>
      <c r="F45" s="352">
        <v>0</v>
      </c>
      <c r="G45" s="342">
        <v>0</v>
      </c>
      <c r="H45" s="344">
        <v>0</v>
      </c>
      <c r="I45" s="116">
        <v>0</v>
      </c>
      <c r="J45" s="339">
        <v>0</v>
      </c>
      <c r="K45" s="336"/>
      <c r="L45" s="336"/>
      <c r="M45" s="336"/>
      <c r="N45" s="336"/>
      <c r="O45" s="335"/>
    </row>
    <row r="46" spans="1:15" ht="27.6" customHeight="1" x14ac:dyDescent="0.25">
      <c r="A46" s="1170"/>
      <c r="B46" s="322" t="s">
        <v>143</v>
      </c>
      <c r="C46" s="342">
        <v>0</v>
      </c>
      <c r="D46" s="344">
        <v>0</v>
      </c>
      <c r="E46" s="116">
        <v>0</v>
      </c>
      <c r="F46" s="352">
        <v>0</v>
      </c>
      <c r="G46" s="342">
        <v>0</v>
      </c>
      <c r="H46" s="344">
        <v>0</v>
      </c>
      <c r="I46" s="116">
        <v>0</v>
      </c>
      <c r="J46" s="339">
        <v>0</v>
      </c>
      <c r="K46" s="336"/>
      <c r="L46" s="336"/>
      <c r="M46" s="336"/>
      <c r="N46" s="336"/>
      <c r="O46" s="335"/>
    </row>
    <row r="47" spans="1:15" ht="27.6" customHeight="1" x14ac:dyDescent="0.25">
      <c r="A47" s="1170"/>
      <c r="B47" s="322" t="s">
        <v>35</v>
      </c>
      <c r="C47" s="342">
        <v>809.4</v>
      </c>
      <c r="D47" s="344">
        <v>809.4</v>
      </c>
      <c r="E47" s="116">
        <v>0</v>
      </c>
      <c r="F47" s="352">
        <v>0</v>
      </c>
      <c r="G47" s="342">
        <v>0</v>
      </c>
      <c r="H47" s="344">
        <v>0</v>
      </c>
      <c r="I47" s="116">
        <v>0</v>
      </c>
      <c r="J47" s="339">
        <v>0</v>
      </c>
      <c r="K47" s="336"/>
      <c r="L47" s="336"/>
      <c r="M47" s="336"/>
      <c r="N47" s="336"/>
      <c r="O47" s="335"/>
    </row>
    <row r="48" spans="1:15" ht="27.6" customHeight="1" x14ac:dyDescent="0.25">
      <c r="A48" s="1170"/>
      <c r="B48" s="322" t="s">
        <v>11</v>
      </c>
      <c r="C48" s="342">
        <v>0</v>
      </c>
      <c r="D48" s="344">
        <v>660</v>
      </c>
      <c r="E48" s="116">
        <v>723</v>
      </c>
      <c r="F48" s="352">
        <f>E48/D48</f>
        <v>1.0954545454545455</v>
      </c>
      <c r="G48" s="342">
        <v>0</v>
      </c>
      <c r="H48" s="370">
        <v>0</v>
      </c>
      <c r="I48" s="370">
        <v>0</v>
      </c>
      <c r="J48" s="339">
        <v>0</v>
      </c>
      <c r="K48" s="336"/>
      <c r="L48" s="336"/>
      <c r="M48" s="336"/>
      <c r="N48" s="336"/>
      <c r="O48" s="335"/>
    </row>
    <row r="49" spans="1:15" ht="27.6" customHeight="1" x14ac:dyDescent="0.25">
      <c r="A49" s="1170"/>
      <c r="B49" s="322" t="s">
        <v>109</v>
      </c>
      <c r="C49" s="342">
        <v>0</v>
      </c>
      <c r="D49" s="344">
        <v>0</v>
      </c>
      <c r="E49" s="116">
        <v>0</v>
      </c>
      <c r="F49" s="352">
        <v>0</v>
      </c>
      <c r="G49" s="342">
        <v>0</v>
      </c>
      <c r="H49" s="370">
        <v>0</v>
      </c>
      <c r="I49" s="370">
        <v>0</v>
      </c>
      <c r="J49" s="339">
        <v>0</v>
      </c>
      <c r="K49" s="336"/>
      <c r="L49" s="336"/>
      <c r="M49" s="336"/>
      <c r="N49" s="336"/>
      <c r="O49" s="335"/>
    </row>
    <row r="50" spans="1:15" ht="27.6" customHeight="1" x14ac:dyDescent="0.25">
      <c r="A50" s="1170"/>
      <c r="B50" s="322" t="s">
        <v>12</v>
      </c>
      <c r="C50" s="342">
        <v>0</v>
      </c>
      <c r="D50" s="344">
        <v>0</v>
      </c>
      <c r="E50" s="116">
        <v>0</v>
      </c>
      <c r="F50" s="352">
        <v>0</v>
      </c>
      <c r="G50" s="342">
        <v>0</v>
      </c>
      <c r="H50" s="344">
        <v>0</v>
      </c>
      <c r="I50" s="116">
        <v>0</v>
      </c>
      <c r="J50" s="339">
        <v>0</v>
      </c>
      <c r="K50" s="336"/>
      <c r="L50" s="336"/>
      <c r="M50" s="336"/>
      <c r="N50" s="336"/>
      <c r="O50" s="335"/>
    </row>
    <row r="51" spans="1:15" ht="27.6" customHeight="1" x14ac:dyDescent="0.25">
      <c r="A51" s="1170"/>
      <c r="B51" s="322" t="s">
        <v>144</v>
      </c>
      <c r="C51" s="342">
        <v>0</v>
      </c>
      <c r="D51" s="344">
        <v>0</v>
      </c>
      <c r="E51" s="116">
        <v>0</v>
      </c>
      <c r="F51" s="352">
        <v>0</v>
      </c>
      <c r="G51" s="342">
        <v>0</v>
      </c>
      <c r="H51" s="344">
        <v>0</v>
      </c>
      <c r="I51" s="116">
        <v>0</v>
      </c>
      <c r="J51" s="352">
        <v>0</v>
      </c>
      <c r="K51" s="336"/>
      <c r="L51" s="336"/>
      <c r="M51" s="336"/>
      <c r="N51" s="336"/>
      <c r="O51" s="335"/>
    </row>
    <row r="52" spans="1:15" ht="27.6" customHeight="1" x14ac:dyDescent="0.25">
      <c r="A52" s="1170"/>
      <c r="B52" s="322" t="s">
        <v>106</v>
      </c>
      <c r="C52" s="342">
        <v>0</v>
      </c>
      <c r="D52" s="344">
        <v>0</v>
      </c>
      <c r="E52" s="116">
        <v>0</v>
      </c>
      <c r="F52" s="352">
        <v>0</v>
      </c>
      <c r="G52" s="342">
        <v>0</v>
      </c>
      <c r="H52" s="344">
        <v>0</v>
      </c>
      <c r="I52" s="116">
        <v>0</v>
      </c>
      <c r="J52" s="352">
        <v>0</v>
      </c>
      <c r="K52" s="336"/>
      <c r="L52" s="336"/>
      <c r="M52" s="336"/>
      <c r="N52" s="336"/>
      <c r="O52" s="335"/>
    </row>
    <row r="53" spans="1:15" ht="27.6" customHeight="1" x14ac:dyDescent="0.25">
      <c r="A53" s="1170"/>
      <c r="B53" s="110" t="s">
        <v>104</v>
      </c>
      <c r="C53" s="327">
        <v>0</v>
      </c>
      <c r="D53" s="349">
        <v>0</v>
      </c>
      <c r="E53" s="317">
        <v>0</v>
      </c>
      <c r="F53" s="363">
        <v>0</v>
      </c>
      <c r="G53" s="327">
        <v>0</v>
      </c>
      <c r="H53" s="349">
        <v>0</v>
      </c>
      <c r="I53" s="317">
        <v>0</v>
      </c>
      <c r="J53" s="371">
        <v>0</v>
      </c>
      <c r="K53" s="336"/>
      <c r="L53" s="336"/>
      <c r="M53" s="336"/>
      <c r="N53" s="336"/>
      <c r="O53" s="335"/>
    </row>
    <row r="54" spans="1:15" ht="42" customHeight="1" x14ac:dyDescent="0.25">
      <c r="A54" s="1171"/>
      <c r="B54" s="889" t="s">
        <v>33</v>
      </c>
      <c r="C54" s="890">
        <f>SUM(C38:C53)</f>
        <v>809.4</v>
      </c>
      <c r="D54" s="891">
        <f>SUM(D38:D53)</f>
        <v>1469.4</v>
      </c>
      <c r="E54" s="892">
        <f>SUM(E38:E53)</f>
        <v>723</v>
      </c>
      <c r="F54" s="895">
        <v>0</v>
      </c>
      <c r="G54" s="890">
        <f>SUM(G38:G53)</f>
        <v>0</v>
      </c>
      <c r="H54" s="891">
        <f>SUM(H38:H53)</f>
        <v>0</v>
      </c>
      <c r="I54" s="892">
        <f>SUM(I38:I53)</f>
        <v>0</v>
      </c>
      <c r="J54" s="895">
        <v>0</v>
      </c>
      <c r="K54" s="336"/>
      <c r="L54" s="336"/>
      <c r="M54" s="336"/>
      <c r="N54" s="336"/>
      <c r="O54" s="335"/>
    </row>
    <row r="55" spans="1:15" ht="27.6" customHeight="1" x14ac:dyDescent="0.25">
      <c r="A55" s="1169" t="s">
        <v>30</v>
      </c>
      <c r="B55" s="312" t="s">
        <v>3</v>
      </c>
      <c r="C55" s="337">
        <v>0</v>
      </c>
      <c r="D55" s="350">
        <v>0</v>
      </c>
      <c r="E55" s="104">
        <v>0</v>
      </c>
      <c r="F55" s="351">
        <v>0</v>
      </c>
      <c r="G55" s="337">
        <v>0</v>
      </c>
      <c r="H55" s="350">
        <v>0</v>
      </c>
      <c r="I55" s="104">
        <v>0</v>
      </c>
      <c r="J55" s="351">
        <v>0</v>
      </c>
      <c r="K55" s="336"/>
      <c r="L55" s="336"/>
      <c r="M55" s="336"/>
      <c r="N55" s="336"/>
      <c r="O55" s="335"/>
    </row>
    <row r="56" spans="1:15" ht="27.6" customHeight="1" x14ac:dyDescent="0.25">
      <c r="A56" s="1170"/>
      <c r="B56" s="322" t="s">
        <v>13</v>
      </c>
      <c r="C56" s="342">
        <v>0</v>
      </c>
      <c r="D56" s="344">
        <v>0</v>
      </c>
      <c r="E56" s="116">
        <v>11</v>
      </c>
      <c r="F56" s="339">
        <v>0</v>
      </c>
      <c r="G56" s="342">
        <v>20</v>
      </c>
      <c r="H56" s="344">
        <v>20</v>
      </c>
      <c r="I56" s="116">
        <v>0</v>
      </c>
      <c r="J56" s="352">
        <v>0</v>
      </c>
      <c r="K56" s="336"/>
      <c r="L56" s="336"/>
      <c r="M56" s="336"/>
      <c r="N56" s="336"/>
      <c r="O56" s="335"/>
    </row>
    <row r="57" spans="1:15" ht="27.6" customHeight="1" x14ac:dyDescent="0.25">
      <c r="A57" s="1170"/>
      <c r="B57" s="322" t="s">
        <v>4</v>
      </c>
      <c r="C57" s="342">
        <v>0</v>
      </c>
      <c r="D57" s="344">
        <v>0</v>
      </c>
      <c r="E57" s="116">
        <v>0</v>
      </c>
      <c r="F57" s="352">
        <v>0</v>
      </c>
      <c r="G57" s="342">
        <v>0</v>
      </c>
      <c r="H57" s="344">
        <v>0</v>
      </c>
      <c r="I57" s="116">
        <v>0</v>
      </c>
      <c r="J57" s="372">
        <v>0</v>
      </c>
      <c r="K57" s="336"/>
      <c r="L57" s="336"/>
      <c r="M57" s="336"/>
      <c r="N57" s="336"/>
      <c r="O57" s="335"/>
    </row>
    <row r="58" spans="1:15" ht="27.6" customHeight="1" x14ac:dyDescent="0.25">
      <c r="A58" s="1170"/>
      <c r="B58" s="322" t="s">
        <v>5</v>
      </c>
      <c r="C58" s="342">
        <v>0</v>
      </c>
      <c r="D58" s="344">
        <v>0</v>
      </c>
      <c r="E58" s="116">
        <v>0</v>
      </c>
      <c r="F58" s="352">
        <v>0</v>
      </c>
      <c r="G58" s="342">
        <v>0</v>
      </c>
      <c r="H58" s="344">
        <v>0</v>
      </c>
      <c r="I58" s="116">
        <v>0</v>
      </c>
      <c r="J58" s="352">
        <v>0</v>
      </c>
      <c r="K58" s="336"/>
      <c r="L58" s="336"/>
      <c r="M58" s="336"/>
      <c r="N58" s="336"/>
      <c r="O58" s="335"/>
    </row>
    <row r="59" spans="1:15" ht="27.6" customHeight="1" x14ac:dyDescent="0.25">
      <c r="A59" s="1170"/>
      <c r="B59" s="322" t="s">
        <v>38</v>
      </c>
      <c r="C59" s="342">
        <v>0</v>
      </c>
      <c r="D59" s="344">
        <v>0</v>
      </c>
      <c r="E59" s="116">
        <v>0</v>
      </c>
      <c r="F59" s="352">
        <v>0</v>
      </c>
      <c r="G59" s="342">
        <v>0</v>
      </c>
      <c r="H59" s="344">
        <v>0</v>
      </c>
      <c r="I59" s="116">
        <v>0</v>
      </c>
      <c r="J59" s="339">
        <v>0</v>
      </c>
      <c r="K59" s="336"/>
      <c r="L59" s="336"/>
      <c r="M59" s="336"/>
      <c r="N59" s="336"/>
      <c r="O59" s="335"/>
    </row>
    <row r="60" spans="1:15" ht="27.6" customHeight="1" x14ac:dyDescent="0.25">
      <c r="A60" s="1170"/>
      <c r="B60" s="322" t="s">
        <v>36</v>
      </c>
      <c r="C60" s="342">
        <v>0</v>
      </c>
      <c r="D60" s="344">
        <v>0</v>
      </c>
      <c r="E60" s="116">
        <v>0</v>
      </c>
      <c r="F60" s="352">
        <v>0</v>
      </c>
      <c r="G60" s="342">
        <v>0</v>
      </c>
      <c r="H60" s="344">
        <v>0</v>
      </c>
      <c r="I60" s="116">
        <v>0</v>
      </c>
      <c r="J60" s="339">
        <v>0</v>
      </c>
      <c r="K60" s="336"/>
      <c r="L60" s="336"/>
      <c r="M60" s="336"/>
      <c r="N60" s="336"/>
      <c r="O60" s="335"/>
    </row>
    <row r="61" spans="1:15" ht="27.6" customHeight="1" x14ac:dyDescent="0.25">
      <c r="A61" s="1170"/>
      <c r="B61" s="322" t="s">
        <v>235</v>
      </c>
      <c r="C61" s="342">
        <v>0</v>
      </c>
      <c r="D61" s="344">
        <v>0</v>
      </c>
      <c r="E61" s="116">
        <v>0</v>
      </c>
      <c r="F61" s="352">
        <v>0</v>
      </c>
      <c r="G61" s="342">
        <v>0</v>
      </c>
      <c r="H61" s="344">
        <v>0</v>
      </c>
      <c r="I61" s="116">
        <v>0</v>
      </c>
      <c r="J61" s="339">
        <v>0</v>
      </c>
      <c r="K61" s="336"/>
      <c r="L61" s="336"/>
      <c r="M61" s="336"/>
      <c r="N61" s="336"/>
      <c r="O61" s="335"/>
    </row>
    <row r="62" spans="1:15" ht="27.6" customHeight="1" x14ac:dyDescent="0.25">
      <c r="A62" s="1170"/>
      <c r="B62" s="322" t="s">
        <v>173</v>
      </c>
      <c r="C62" s="342">
        <v>0</v>
      </c>
      <c r="D62" s="344">
        <v>0</v>
      </c>
      <c r="E62" s="116">
        <v>0</v>
      </c>
      <c r="F62" s="352">
        <v>0</v>
      </c>
      <c r="G62" s="342">
        <v>0</v>
      </c>
      <c r="H62" s="344">
        <v>0</v>
      </c>
      <c r="I62" s="116">
        <v>0</v>
      </c>
      <c r="J62" s="339">
        <v>0</v>
      </c>
      <c r="K62" s="336"/>
      <c r="L62" s="336"/>
      <c r="M62" s="336"/>
      <c r="N62" s="336"/>
      <c r="O62" s="335"/>
    </row>
    <row r="63" spans="1:15" ht="27.6" customHeight="1" x14ac:dyDescent="0.25">
      <c r="A63" s="1170"/>
      <c r="B63" s="322" t="s">
        <v>6</v>
      </c>
      <c r="C63" s="342">
        <v>0</v>
      </c>
      <c r="D63" s="344">
        <v>0</v>
      </c>
      <c r="E63" s="116">
        <v>0</v>
      </c>
      <c r="F63" s="352">
        <v>0</v>
      </c>
      <c r="G63" s="342">
        <v>0</v>
      </c>
      <c r="H63" s="344">
        <v>0</v>
      </c>
      <c r="I63" s="116">
        <v>0</v>
      </c>
      <c r="J63" s="352">
        <v>0</v>
      </c>
      <c r="K63" s="336"/>
      <c r="L63" s="336"/>
      <c r="M63" s="336"/>
      <c r="N63" s="336"/>
      <c r="O63" s="335"/>
    </row>
    <row r="64" spans="1:15" ht="27.6" customHeight="1" x14ac:dyDescent="0.25">
      <c r="A64" s="1170"/>
      <c r="B64" s="322" t="s">
        <v>37</v>
      </c>
      <c r="C64" s="342">
        <v>0</v>
      </c>
      <c r="D64" s="344">
        <v>0</v>
      </c>
      <c r="E64" s="116">
        <v>0</v>
      </c>
      <c r="F64" s="352">
        <v>0</v>
      </c>
      <c r="G64" s="342">
        <v>0</v>
      </c>
      <c r="H64" s="344">
        <v>0</v>
      </c>
      <c r="I64" s="116">
        <v>0</v>
      </c>
      <c r="J64" s="352">
        <v>0</v>
      </c>
      <c r="K64" s="336"/>
      <c r="L64" s="336"/>
      <c r="M64" s="336"/>
      <c r="N64" s="336"/>
      <c r="O64" s="335"/>
    </row>
    <row r="65" spans="1:15" ht="27.6" customHeight="1" x14ac:dyDescent="0.25">
      <c r="A65" s="1170"/>
      <c r="B65" s="330" t="s">
        <v>108</v>
      </c>
      <c r="C65" s="373">
        <v>0</v>
      </c>
      <c r="D65" s="374">
        <v>0</v>
      </c>
      <c r="E65" s="314">
        <v>0</v>
      </c>
      <c r="F65" s="372">
        <v>0</v>
      </c>
      <c r="G65" s="373">
        <v>0</v>
      </c>
      <c r="H65" s="374">
        <v>0</v>
      </c>
      <c r="I65" s="314">
        <v>0</v>
      </c>
      <c r="J65" s="372">
        <v>0</v>
      </c>
      <c r="K65" s="336"/>
      <c r="L65" s="336"/>
      <c r="M65" s="336"/>
      <c r="N65" s="336"/>
      <c r="O65" s="335"/>
    </row>
    <row r="66" spans="1:15" ht="27.6" customHeight="1" x14ac:dyDescent="0.25">
      <c r="A66" s="1170"/>
      <c r="B66" s="376" t="s">
        <v>239</v>
      </c>
      <c r="C66" s="377">
        <v>0</v>
      </c>
      <c r="D66" s="378">
        <v>0</v>
      </c>
      <c r="E66" s="316">
        <v>0</v>
      </c>
      <c r="F66" s="380">
        <v>0</v>
      </c>
      <c r="G66" s="377">
        <v>0</v>
      </c>
      <c r="H66" s="381">
        <v>0</v>
      </c>
      <c r="I66" s="316">
        <v>0</v>
      </c>
      <c r="J66" s="380">
        <v>0</v>
      </c>
      <c r="K66" s="336"/>
      <c r="L66" s="336"/>
      <c r="M66" s="336"/>
      <c r="N66" s="336"/>
      <c r="O66" s="335"/>
    </row>
    <row r="67" spans="1:15" ht="42" customHeight="1" x14ac:dyDescent="0.25">
      <c r="A67" s="1171"/>
      <c r="B67" s="894" t="s">
        <v>33</v>
      </c>
      <c r="C67" s="890">
        <f>SUM(C55:C66)</f>
        <v>0</v>
      </c>
      <c r="D67" s="891">
        <f>SUM(D55:D66)</f>
        <v>0</v>
      </c>
      <c r="E67" s="892">
        <f>SUM(E55:E66)</f>
        <v>11</v>
      </c>
      <c r="F67" s="895">
        <v>0</v>
      </c>
      <c r="G67" s="890">
        <f>SUM(G55:G66)</f>
        <v>20</v>
      </c>
      <c r="H67" s="896">
        <f>SUM(H55:H66)</f>
        <v>20</v>
      </c>
      <c r="I67" s="892">
        <f>SUM(I55:I66)</f>
        <v>0</v>
      </c>
      <c r="J67" s="895">
        <v>0</v>
      </c>
      <c r="K67" s="336"/>
      <c r="L67" s="336"/>
      <c r="M67" s="336"/>
      <c r="N67" s="336"/>
      <c r="O67" s="335"/>
    </row>
    <row r="68" spans="1:15" ht="78.75" customHeight="1" x14ac:dyDescent="0.3">
      <c r="A68" s="1181" t="s">
        <v>516</v>
      </c>
      <c r="B68" s="1181"/>
      <c r="C68" s="1181"/>
      <c r="D68" s="1181"/>
      <c r="E68" s="1181"/>
      <c r="F68" s="1181"/>
      <c r="G68" s="1181"/>
      <c r="H68" s="1181"/>
      <c r="I68" s="1181"/>
      <c r="J68" s="675" t="s">
        <v>330</v>
      </c>
      <c r="K68" s="336"/>
      <c r="L68" s="336"/>
      <c r="M68" s="336"/>
      <c r="N68" s="336"/>
      <c r="O68" s="335"/>
    </row>
    <row r="69" spans="1:15" ht="27" customHeight="1" x14ac:dyDescent="0.25">
      <c r="A69" s="1172" t="s">
        <v>18</v>
      </c>
      <c r="B69" s="1173"/>
      <c r="C69" s="1177" t="s">
        <v>176</v>
      </c>
      <c r="D69" s="1178"/>
      <c r="E69" s="1178"/>
      <c r="F69" s="1179"/>
      <c r="G69" s="1174" t="s">
        <v>175</v>
      </c>
      <c r="H69" s="1175"/>
      <c r="I69" s="1175"/>
      <c r="J69" s="1176"/>
      <c r="K69" s="336"/>
      <c r="L69" s="336"/>
      <c r="M69" s="336"/>
      <c r="N69" s="336"/>
      <c r="O69" s="335"/>
    </row>
    <row r="70" spans="1:15" ht="27" customHeight="1" x14ac:dyDescent="0.25">
      <c r="A70" s="1173"/>
      <c r="B70" s="1173"/>
      <c r="C70" s="843" t="s">
        <v>369</v>
      </c>
      <c r="D70" s="843" t="s">
        <v>370</v>
      </c>
      <c r="E70" s="843" t="s">
        <v>20</v>
      </c>
      <c r="F70" s="888" t="s">
        <v>22</v>
      </c>
      <c r="G70" s="843" t="s">
        <v>369</v>
      </c>
      <c r="H70" s="843" t="s">
        <v>370</v>
      </c>
      <c r="I70" s="843" t="s">
        <v>20</v>
      </c>
      <c r="J70" s="887" t="s">
        <v>21</v>
      </c>
      <c r="K70" s="336"/>
      <c r="L70" s="336"/>
      <c r="M70" s="336"/>
      <c r="N70" s="336"/>
      <c r="O70" s="335"/>
    </row>
    <row r="71" spans="1:15" ht="27" customHeight="1" x14ac:dyDescent="0.25">
      <c r="A71" s="1169" t="s">
        <v>29</v>
      </c>
      <c r="B71" s="312" t="s">
        <v>40</v>
      </c>
      <c r="C71" s="337">
        <v>0</v>
      </c>
      <c r="D71" s="340">
        <v>0</v>
      </c>
      <c r="E71" s="315">
        <v>0</v>
      </c>
      <c r="F71" s="339">
        <v>0</v>
      </c>
      <c r="G71" s="337">
        <v>0</v>
      </c>
      <c r="H71" s="340">
        <v>0</v>
      </c>
      <c r="I71" s="315">
        <v>0</v>
      </c>
      <c r="J71" s="339">
        <v>0</v>
      </c>
      <c r="K71" s="336"/>
      <c r="L71" s="336"/>
      <c r="M71" s="336"/>
      <c r="N71" s="336"/>
      <c r="O71" s="335"/>
    </row>
    <row r="72" spans="1:15" ht="27" customHeight="1" x14ac:dyDescent="0.25">
      <c r="A72" s="1170"/>
      <c r="B72" s="322" t="s">
        <v>41</v>
      </c>
      <c r="C72" s="342">
        <v>0</v>
      </c>
      <c r="D72" s="344">
        <v>0</v>
      </c>
      <c r="E72" s="116">
        <v>0</v>
      </c>
      <c r="F72" s="352">
        <v>0</v>
      </c>
      <c r="G72" s="342">
        <v>0</v>
      </c>
      <c r="H72" s="344">
        <v>0</v>
      </c>
      <c r="I72" s="116">
        <v>0</v>
      </c>
      <c r="J72" s="352">
        <v>0</v>
      </c>
      <c r="K72" s="336"/>
      <c r="L72" s="336"/>
      <c r="M72" s="336"/>
      <c r="N72" s="336"/>
      <c r="O72" s="335"/>
    </row>
    <row r="73" spans="1:15" ht="27" customHeight="1" x14ac:dyDescent="0.25">
      <c r="A73" s="1170"/>
      <c r="B73" s="9" t="s">
        <v>34</v>
      </c>
      <c r="C73" s="342">
        <v>0</v>
      </c>
      <c r="D73" s="344">
        <v>0</v>
      </c>
      <c r="E73" s="116">
        <v>0</v>
      </c>
      <c r="F73" s="352">
        <v>0</v>
      </c>
      <c r="G73" s="342">
        <v>0</v>
      </c>
      <c r="H73" s="344">
        <v>0</v>
      </c>
      <c r="I73" s="116">
        <v>0</v>
      </c>
      <c r="J73" s="352">
        <v>0</v>
      </c>
      <c r="K73" s="336"/>
      <c r="L73" s="336"/>
      <c r="M73" s="336"/>
      <c r="N73" s="336"/>
      <c r="O73" s="335"/>
    </row>
    <row r="74" spans="1:15" ht="27" customHeight="1" x14ac:dyDescent="0.25">
      <c r="A74" s="1170"/>
      <c r="B74" s="322" t="s">
        <v>7</v>
      </c>
      <c r="C74" s="342">
        <v>0</v>
      </c>
      <c r="D74" s="344">
        <v>0</v>
      </c>
      <c r="E74" s="116">
        <v>0</v>
      </c>
      <c r="F74" s="352">
        <v>0</v>
      </c>
      <c r="G74" s="342">
        <v>300</v>
      </c>
      <c r="H74" s="344">
        <v>300</v>
      </c>
      <c r="I74" s="116">
        <v>287</v>
      </c>
      <c r="J74" s="339">
        <f>I74/H74</f>
        <v>0.95666666666666667</v>
      </c>
      <c r="K74" s="336"/>
      <c r="L74" s="336"/>
      <c r="M74" s="336"/>
      <c r="N74" s="336"/>
      <c r="O74" s="335"/>
    </row>
    <row r="75" spans="1:15" ht="27" customHeight="1" x14ac:dyDescent="0.25">
      <c r="A75" s="1170"/>
      <c r="B75" s="322" t="s">
        <v>8</v>
      </c>
      <c r="C75" s="342">
        <v>0</v>
      </c>
      <c r="D75" s="344">
        <v>0</v>
      </c>
      <c r="E75" s="116">
        <v>0</v>
      </c>
      <c r="F75" s="352">
        <v>0</v>
      </c>
      <c r="G75" s="342">
        <v>0</v>
      </c>
      <c r="H75" s="344">
        <v>0</v>
      </c>
      <c r="I75" s="116">
        <v>0</v>
      </c>
      <c r="J75" s="339">
        <v>0</v>
      </c>
      <c r="K75" s="336"/>
      <c r="L75" s="336"/>
      <c r="M75" s="336"/>
      <c r="N75" s="336"/>
      <c r="O75" s="335"/>
    </row>
    <row r="76" spans="1:15" ht="27" customHeight="1" x14ac:dyDescent="0.25">
      <c r="A76" s="1170"/>
      <c r="B76" s="322" t="s">
        <v>9</v>
      </c>
      <c r="C76" s="342">
        <v>0</v>
      </c>
      <c r="D76" s="344">
        <v>0</v>
      </c>
      <c r="E76" s="116">
        <v>0</v>
      </c>
      <c r="F76" s="352">
        <v>0</v>
      </c>
      <c r="G76" s="342">
        <v>0</v>
      </c>
      <c r="H76" s="344">
        <v>0</v>
      </c>
      <c r="I76" s="116">
        <v>0</v>
      </c>
      <c r="J76" s="339">
        <v>0</v>
      </c>
      <c r="K76" s="336"/>
      <c r="L76" s="336"/>
      <c r="M76" s="336"/>
      <c r="N76" s="336"/>
      <c r="O76" s="335"/>
    </row>
    <row r="77" spans="1:15" ht="27" customHeight="1" x14ac:dyDescent="0.25">
      <c r="A77" s="1170"/>
      <c r="B77" s="322" t="s">
        <v>10</v>
      </c>
      <c r="C77" s="342">
        <v>0</v>
      </c>
      <c r="D77" s="344">
        <v>0</v>
      </c>
      <c r="E77" s="116">
        <v>0</v>
      </c>
      <c r="F77" s="352">
        <v>0</v>
      </c>
      <c r="G77" s="342">
        <v>200</v>
      </c>
      <c r="H77" s="344">
        <v>200</v>
      </c>
      <c r="I77" s="116">
        <v>2</v>
      </c>
      <c r="J77" s="339">
        <v>0</v>
      </c>
      <c r="K77" s="336"/>
      <c r="L77" s="336"/>
      <c r="M77" s="336"/>
      <c r="N77" s="336"/>
      <c r="O77" s="335"/>
    </row>
    <row r="78" spans="1:15" ht="27" customHeight="1" x14ac:dyDescent="0.25">
      <c r="A78" s="1170"/>
      <c r="B78" s="322" t="s">
        <v>142</v>
      </c>
      <c r="C78" s="342">
        <v>0</v>
      </c>
      <c r="D78" s="344">
        <v>0</v>
      </c>
      <c r="E78" s="116">
        <v>0</v>
      </c>
      <c r="F78" s="352">
        <v>0</v>
      </c>
      <c r="G78" s="342">
        <v>0</v>
      </c>
      <c r="H78" s="344">
        <v>0</v>
      </c>
      <c r="I78" s="116">
        <v>0</v>
      </c>
      <c r="J78" s="339">
        <v>0</v>
      </c>
      <c r="K78" s="336"/>
      <c r="L78" s="336"/>
      <c r="M78" s="336"/>
      <c r="N78" s="336"/>
      <c r="O78" s="335"/>
    </row>
    <row r="79" spans="1:15" ht="27" customHeight="1" x14ac:dyDescent="0.25">
      <c r="A79" s="1170"/>
      <c r="B79" s="322" t="s">
        <v>143</v>
      </c>
      <c r="C79" s="342">
        <v>0</v>
      </c>
      <c r="D79" s="344">
        <v>0</v>
      </c>
      <c r="E79" s="116">
        <v>0</v>
      </c>
      <c r="F79" s="352">
        <v>0</v>
      </c>
      <c r="G79" s="342">
        <v>0</v>
      </c>
      <c r="H79" s="344">
        <v>0</v>
      </c>
      <c r="I79" s="116">
        <v>0</v>
      </c>
      <c r="J79" s="339">
        <v>0</v>
      </c>
      <c r="K79" s="336"/>
      <c r="L79" s="336"/>
      <c r="M79" s="336"/>
      <c r="N79" s="336"/>
      <c r="O79" s="335"/>
    </row>
    <row r="80" spans="1:15" ht="27" customHeight="1" x14ac:dyDescent="0.25">
      <c r="A80" s="1170"/>
      <c r="B80" s="322" t="s">
        <v>35</v>
      </c>
      <c r="C80" s="342">
        <v>0</v>
      </c>
      <c r="D80" s="344">
        <v>0</v>
      </c>
      <c r="E80" s="116">
        <v>0</v>
      </c>
      <c r="F80" s="352">
        <v>0</v>
      </c>
      <c r="G80" s="342">
        <v>200</v>
      </c>
      <c r="H80" s="344">
        <v>200</v>
      </c>
      <c r="I80" s="116">
        <v>0</v>
      </c>
      <c r="J80" s="339">
        <v>0</v>
      </c>
      <c r="K80" s="336"/>
      <c r="L80" s="336"/>
      <c r="M80" s="336"/>
      <c r="N80" s="336"/>
      <c r="O80" s="335"/>
    </row>
    <row r="81" spans="1:17" ht="27" customHeight="1" x14ac:dyDescent="0.25">
      <c r="A81" s="1170"/>
      <c r="B81" s="322" t="s">
        <v>11</v>
      </c>
      <c r="C81" s="342">
        <v>0</v>
      </c>
      <c r="D81" s="370">
        <v>0</v>
      </c>
      <c r="E81" s="344">
        <v>0</v>
      </c>
      <c r="F81" s="352">
        <v>0</v>
      </c>
      <c r="G81" s="342">
        <v>0</v>
      </c>
      <c r="H81" s="370">
        <v>0</v>
      </c>
      <c r="I81" s="370">
        <v>0</v>
      </c>
      <c r="J81" s="339">
        <v>0</v>
      </c>
      <c r="K81" s="336"/>
      <c r="L81" s="336"/>
      <c r="M81" s="336"/>
      <c r="N81" s="336"/>
      <c r="O81" s="335"/>
    </row>
    <row r="82" spans="1:17" ht="27" customHeight="1" x14ac:dyDescent="0.25">
      <c r="A82" s="1170"/>
      <c r="B82" s="322" t="s">
        <v>109</v>
      </c>
      <c r="C82" s="342">
        <v>0</v>
      </c>
      <c r="D82" s="370">
        <v>0</v>
      </c>
      <c r="E82" s="344">
        <v>0</v>
      </c>
      <c r="F82" s="352">
        <v>0</v>
      </c>
      <c r="G82" s="342">
        <v>0</v>
      </c>
      <c r="H82" s="370">
        <v>0</v>
      </c>
      <c r="I82" s="370">
        <v>0</v>
      </c>
      <c r="J82" s="339">
        <v>0</v>
      </c>
      <c r="K82" s="336"/>
      <c r="L82" s="336"/>
      <c r="M82" s="336"/>
      <c r="N82" s="336"/>
      <c r="O82" s="335"/>
    </row>
    <row r="83" spans="1:17" ht="27" customHeight="1" x14ac:dyDescent="0.25">
      <c r="A83" s="1170"/>
      <c r="B83" s="322" t="s">
        <v>12</v>
      </c>
      <c r="C83" s="342">
        <v>0</v>
      </c>
      <c r="D83" s="344">
        <v>0</v>
      </c>
      <c r="E83" s="116">
        <v>0</v>
      </c>
      <c r="F83" s="352">
        <v>0</v>
      </c>
      <c r="G83" s="342">
        <v>500</v>
      </c>
      <c r="H83" s="344">
        <v>500</v>
      </c>
      <c r="I83" s="116">
        <v>313</v>
      </c>
      <c r="J83" s="339">
        <f>I83/H83</f>
        <v>0.626</v>
      </c>
      <c r="K83" s="336"/>
      <c r="L83" s="336"/>
      <c r="M83" s="336"/>
      <c r="N83" s="336"/>
      <c r="O83" s="335"/>
    </row>
    <row r="84" spans="1:17" ht="27" customHeight="1" x14ac:dyDescent="0.25">
      <c r="A84" s="1170"/>
      <c r="B84" s="322" t="s">
        <v>144</v>
      </c>
      <c r="C84" s="342">
        <v>0</v>
      </c>
      <c r="D84" s="344">
        <v>0</v>
      </c>
      <c r="E84" s="116">
        <v>0</v>
      </c>
      <c r="F84" s="352">
        <v>0</v>
      </c>
      <c r="G84" s="342">
        <v>0</v>
      </c>
      <c r="H84" s="344">
        <v>0</v>
      </c>
      <c r="I84" s="116">
        <v>0</v>
      </c>
      <c r="J84" s="352">
        <v>0</v>
      </c>
      <c r="K84" s="336"/>
      <c r="L84" s="336"/>
      <c r="M84" s="336"/>
      <c r="N84" s="336"/>
      <c r="O84" s="335"/>
    </row>
    <row r="85" spans="1:17" ht="27" customHeight="1" x14ac:dyDescent="0.25">
      <c r="A85" s="1170"/>
      <c r="B85" s="322" t="s">
        <v>106</v>
      </c>
      <c r="C85" s="342">
        <v>0</v>
      </c>
      <c r="D85" s="344">
        <v>0</v>
      </c>
      <c r="E85" s="116">
        <v>0</v>
      </c>
      <c r="F85" s="352">
        <v>0</v>
      </c>
      <c r="G85" s="342">
        <v>0</v>
      </c>
      <c r="H85" s="344">
        <v>0</v>
      </c>
      <c r="I85" s="116">
        <v>0</v>
      </c>
      <c r="J85" s="352">
        <v>0</v>
      </c>
      <c r="K85" s="336"/>
      <c r="L85" s="336"/>
      <c r="M85" s="336"/>
      <c r="N85" s="336"/>
      <c r="O85" s="335"/>
    </row>
    <row r="86" spans="1:17" ht="27" customHeight="1" x14ac:dyDescent="0.25">
      <c r="A86" s="1170"/>
      <c r="B86" s="661" t="s">
        <v>104</v>
      </c>
      <c r="C86" s="327">
        <v>0</v>
      </c>
      <c r="D86" s="349">
        <v>0</v>
      </c>
      <c r="E86" s="317">
        <v>0</v>
      </c>
      <c r="F86" s="371">
        <v>0</v>
      </c>
      <c r="G86" s="327">
        <v>0</v>
      </c>
      <c r="H86" s="349">
        <v>0</v>
      </c>
      <c r="I86" s="317">
        <v>-2054</v>
      </c>
      <c r="J86" s="371">
        <v>0</v>
      </c>
      <c r="K86" s="336"/>
      <c r="L86" s="336"/>
      <c r="M86" s="336"/>
      <c r="N86" s="336"/>
      <c r="O86" s="335"/>
    </row>
    <row r="87" spans="1:17" ht="42" customHeight="1" x14ac:dyDescent="0.25">
      <c r="A87" s="1171"/>
      <c r="B87" s="889" t="s">
        <v>33</v>
      </c>
      <c r="C87" s="890">
        <f>SUM(C71:C86)</f>
        <v>0</v>
      </c>
      <c r="D87" s="891">
        <f>SUM(D71:D86)</f>
        <v>0</v>
      </c>
      <c r="E87" s="892">
        <f>SUM(E71:E86)</f>
        <v>0</v>
      </c>
      <c r="F87" s="897">
        <v>0</v>
      </c>
      <c r="G87" s="890">
        <f>SUM(G71:G86)</f>
        <v>1200</v>
      </c>
      <c r="H87" s="891">
        <f>SUM(H71:H86)</f>
        <v>1200</v>
      </c>
      <c r="I87" s="892">
        <f>SUM(I71:I86)</f>
        <v>-1452</v>
      </c>
      <c r="J87" s="895">
        <v>0</v>
      </c>
      <c r="K87" s="336"/>
      <c r="L87" s="336"/>
      <c r="M87" s="336"/>
      <c r="N87" s="336"/>
      <c r="O87" s="335"/>
    </row>
    <row r="88" spans="1:17" ht="27" customHeight="1" x14ac:dyDescent="0.25">
      <c r="A88" s="1169" t="s">
        <v>30</v>
      </c>
      <c r="B88" s="312" t="s">
        <v>3</v>
      </c>
      <c r="C88" s="337">
        <v>0</v>
      </c>
      <c r="D88" s="350">
        <v>0</v>
      </c>
      <c r="E88" s="104">
        <v>0</v>
      </c>
      <c r="F88" s="351">
        <v>0</v>
      </c>
      <c r="G88" s="337">
        <v>3000</v>
      </c>
      <c r="H88" s="350">
        <v>3000</v>
      </c>
      <c r="I88" s="104">
        <v>3696</v>
      </c>
      <c r="J88" s="351">
        <f>I88/H88</f>
        <v>1.232</v>
      </c>
      <c r="K88" s="336"/>
      <c r="L88" s="336"/>
      <c r="M88" s="336"/>
      <c r="N88" s="336"/>
      <c r="O88" s="335"/>
    </row>
    <row r="89" spans="1:17" ht="27" customHeight="1" x14ac:dyDescent="0.25">
      <c r="A89" s="1170"/>
      <c r="B89" s="322" t="s">
        <v>13</v>
      </c>
      <c r="C89" s="342">
        <v>0</v>
      </c>
      <c r="D89" s="344">
        <v>0</v>
      </c>
      <c r="E89" s="116">
        <v>0</v>
      </c>
      <c r="F89" s="352">
        <v>0</v>
      </c>
      <c r="G89" s="342">
        <v>0</v>
      </c>
      <c r="H89" s="344">
        <v>0</v>
      </c>
      <c r="I89" s="116">
        <v>0</v>
      </c>
      <c r="J89" s="352">
        <v>0</v>
      </c>
      <c r="K89" s="336"/>
      <c r="L89" s="336"/>
      <c r="M89" s="336"/>
      <c r="N89" s="336"/>
      <c r="O89" s="335"/>
    </row>
    <row r="90" spans="1:17" ht="27" customHeight="1" x14ac:dyDescent="0.25">
      <c r="A90" s="1170"/>
      <c r="B90" s="322" t="s">
        <v>4</v>
      </c>
      <c r="C90" s="342">
        <v>0</v>
      </c>
      <c r="D90" s="344">
        <v>0</v>
      </c>
      <c r="E90" s="116">
        <v>0</v>
      </c>
      <c r="F90" s="372">
        <v>0</v>
      </c>
      <c r="G90" s="342">
        <v>0</v>
      </c>
      <c r="H90" s="344">
        <v>0</v>
      </c>
      <c r="I90" s="116">
        <v>0</v>
      </c>
      <c r="J90" s="372">
        <v>0</v>
      </c>
      <c r="K90" s="336"/>
      <c r="L90" s="336"/>
      <c r="M90" s="336"/>
      <c r="N90" s="336"/>
      <c r="O90" s="335"/>
    </row>
    <row r="91" spans="1:17" ht="27" customHeight="1" x14ac:dyDescent="0.25">
      <c r="A91" s="1170"/>
      <c r="B91" s="322" t="s">
        <v>5</v>
      </c>
      <c r="C91" s="342">
        <v>0</v>
      </c>
      <c r="D91" s="344">
        <v>0</v>
      </c>
      <c r="E91" s="116">
        <v>0</v>
      </c>
      <c r="F91" s="352">
        <v>0</v>
      </c>
      <c r="G91" s="342">
        <v>0</v>
      </c>
      <c r="H91" s="344">
        <v>0</v>
      </c>
      <c r="I91" s="116">
        <v>0</v>
      </c>
      <c r="J91" s="352">
        <v>0</v>
      </c>
      <c r="K91" s="336"/>
      <c r="L91" s="336"/>
      <c r="M91" s="336"/>
      <c r="N91" s="336"/>
      <c r="O91" s="335"/>
    </row>
    <row r="92" spans="1:17" ht="27" customHeight="1" x14ac:dyDescent="0.25">
      <c r="A92" s="1170"/>
      <c r="B92" s="322" t="s">
        <v>38</v>
      </c>
      <c r="C92" s="386">
        <v>10</v>
      </c>
      <c r="D92" s="340">
        <v>10</v>
      </c>
      <c r="E92" s="315">
        <v>2</v>
      </c>
      <c r="F92" s="339">
        <f>E92/D92</f>
        <v>0.2</v>
      </c>
      <c r="G92" s="342">
        <v>0</v>
      </c>
      <c r="H92" s="344">
        <v>0</v>
      </c>
      <c r="I92" s="116">
        <v>0</v>
      </c>
      <c r="J92" s="339">
        <v>0</v>
      </c>
      <c r="K92" s="336"/>
      <c r="L92" s="336"/>
      <c r="M92" s="336"/>
      <c r="N92" s="336"/>
      <c r="O92" s="335"/>
    </row>
    <row r="93" spans="1:17" ht="27" customHeight="1" x14ac:dyDescent="0.25">
      <c r="A93" s="1170"/>
      <c r="B93" s="322" t="s">
        <v>36</v>
      </c>
      <c r="C93" s="342">
        <v>0</v>
      </c>
      <c r="D93" s="344">
        <v>0</v>
      </c>
      <c r="E93" s="116">
        <v>0</v>
      </c>
      <c r="F93" s="352">
        <v>0</v>
      </c>
      <c r="G93" s="342">
        <v>57152</v>
      </c>
      <c r="H93" s="344">
        <v>57152</v>
      </c>
      <c r="I93" s="116">
        <v>0</v>
      </c>
      <c r="J93" s="339">
        <f>I93/H93</f>
        <v>0</v>
      </c>
      <c r="K93" s="336"/>
      <c r="L93" s="336"/>
      <c r="M93" s="336"/>
      <c r="N93" s="336"/>
      <c r="O93" s="335"/>
    </row>
    <row r="94" spans="1:17" ht="27" customHeight="1" x14ac:dyDescent="0.25">
      <c r="A94" s="1170"/>
      <c r="B94" s="322" t="s">
        <v>235</v>
      </c>
      <c r="C94" s="342">
        <v>0</v>
      </c>
      <c r="D94" s="344">
        <v>0</v>
      </c>
      <c r="E94" s="116">
        <v>0</v>
      </c>
      <c r="F94" s="352">
        <v>0</v>
      </c>
      <c r="G94" s="342">
        <v>36840</v>
      </c>
      <c r="H94" s="344">
        <v>36840</v>
      </c>
      <c r="I94" s="116">
        <v>32938</v>
      </c>
      <c r="J94" s="339">
        <f>I94/H94</f>
        <v>0.89408251900108582</v>
      </c>
      <c r="K94" s="336"/>
      <c r="L94" s="336"/>
      <c r="M94" s="336"/>
      <c r="N94" s="336"/>
      <c r="O94" s="335"/>
    </row>
    <row r="95" spans="1:17" ht="27" customHeight="1" x14ac:dyDescent="0.25">
      <c r="A95" s="1170"/>
      <c r="B95" s="322" t="s">
        <v>173</v>
      </c>
      <c r="C95" s="342">
        <v>0</v>
      </c>
      <c r="D95" s="344">
        <v>0</v>
      </c>
      <c r="E95" s="116">
        <v>0</v>
      </c>
      <c r="F95" s="352">
        <v>0</v>
      </c>
      <c r="G95" s="342">
        <v>0</v>
      </c>
      <c r="H95" s="344">
        <v>0</v>
      </c>
      <c r="I95" s="116">
        <v>10005</v>
      </c>
      <c r="J95" s="339">
        <v>0</v>
      </c>
      <c r="K95" s="336"/>
      <c r="L95" s="336"/>
      <c r="M95" s="336"/>
      <c r="N95" s="336"/>
      <c r="O95" s="335"/>
      <c r="Q95" s="899"/>
    </row>
    <row r="96" spans="1:17" ht="27" customHeight="1" x14ac:dyDescent="0.25">
      <c r="A96" s="1170"/>
      <c r="B96" s="322" t="s">
        <v>6</v>
      </c>
      <c r="C96" s="342">
        <v>0</v>
      </c>
      <c r="D96" s="344">
        <v>0</v>
      </c>
      <c r="E96" s="116">
        <v>0</v>
      </c>
      <c r="F96" s="352">
        <v>0</v>
      </c>
      <c r="G96" s="342">
        <v>0</v>
      </c>
      <c r="H96" s="344">
        <v>0</v>
      </c>
      <c r="I96" s="116">
        <v>0</v>
      </c>
      <c r="J96" s="352">
        <v>0</v>
      </c>
      <c r="K96" s="336"/>
      <c r="L96" s="336"/>
      <c r="M96" s="336"/>
      <c r="N96" s="336"/>
      <c r="O96" s="335"/>
    </row>
    <row r="97" spans="1:15" ht="27" customHeight="1" x14ac:dyDescent="0.25">
      <c r="A97" s="1170"/>
      <c r="B97" s="322" t="s">
        <v>37</v>
      </c>
      <c r="C97" s="342">
        <v>0</v>
      </c>
      <c r="D97" s="344">
        <v>0</v>
      </c>
      <c r="E97" s="116">
        <v>0</v>
      </c>
      <c r="F97" s="352">
        <v>0</v>
      </c>
      <c r="G97" s="342">
        <v>0</v>
      </c>
      <c r="H97" s="344">
        <v>0</v>
      </c>
      <c r="I97" s="116">
        <v>0</v>
      </c>
      <c r="J97" s="352">
        <v>0</v>
      </c>
      <c r="K97" s="336"/>
      <c r="L97" s="336"/>
      <c r="M97" s="336"/>
      <c r="N97" s="336"/>
      <c r="O97" s="335"/>
    </row>
    <row r="98" spans="1:15" ht="27" customHeight="1" x14ac:dyDescent="0.25">
      <c r="A98" s="1170"/>
      <c r="B98" s="330" t="s">
        <v>108</v>
      </c>
      <c r="C98" s="373">
        <v>0</v>
      </c>
      <c r="D98" s="374">
        <v>0</v>
      </c>
      <c r="E98" s="314">
        <v>0</v>
      </c>
      <c r="F98" s="372">
        <v>0</v>
      </c>
      <c r="G98" s="373">
        <v>0</v>
      </c>
      <c r="H98" s="374">
        <v>0</v>
      </c>
      <c r="I98" s="314">
        <v>0</v>
      </c>
      <c r="J98" s="372">
        <v>0</v>
      </c>
      <c r="K98" s="336"/>
      <c r="L98" s="336"/>
      <c r="M98" s="336"/>
      <c r="N98" s="336"/>
      <c r="O98" s="335"/>
    </row>
    <row r="99" spans="1:15" ht="27" customHeight="1" x14ac:dyDescent="0.25">
      <c r="A99" s="1170"/>
      <c r="B99" s="376" t="s">
        <v>239</v>
      </c>
      <c r="C99" s="377">
        <v>0</v>
      </c>
      <c r="D99" s="378">
        <v>0</v>
      </c>
      <c r="E99" s="316">
        <v>0</v>
      </c>
      <c r="F99" s="380">
        <v>0</v>
      </c>
      <c r="G99" s="377">
        <v>0</v>
      </c>
      <c r="H99" s="381">
        <v>0</v>
      </c>
      <c r="I99" s="316">
        <v>0</v>
      </c>
      <c r="J99" s="380">
        <v>0</v>
      </c>
      <c r="K99" s="336"/>
      <c r="L99" s="336"/>
      <c r="M99" s="336"/>
      <c r="N99" s="336"/>
      <c r="O99" s="335"/>
    </row>
    <row r="100" spans="1:15" ht="42" customHeight="1" x14ac:dyDescent="0.25">
      <c r="A100" s="1171"/>
      <c r="B100" s="894" t="s">
        <v>33</v>
      </c>
      <c r="C100" s="890">
        <f>SUM(C88:C99)</f>
        <v>10</v>
      </c>
      <c r="D100" s="891">
        <f>SUM(D88:D99)</f>
        <v>10</v>
      </c>
      <c r="E100" s="892">
        <f>SUM(E88:E99)</f>
        <v>2</v>
      </c>
      <c r="F100" s="895">
        <f>E100/D100</f>
        <v>0.2</v>
      </c>
      <c r="G100" s="890">
        <f>SUM(G88:G99)</f>
        <v>96992</v>
      </c>
      <c r="H100" s="896">
        <f>SUM(H88:H99)</f>
        <v>96992</v>
      </c>
      <c r="I100" s="892">
        <f>SUM(I88:I99)</f>
        <v>46639</v>
      </c>
      <c r="J100" s="898">
        <f>I100/H100</f>
        <v>0.48085409105905641</v>
      </c>
      <c r="K100" s="336"/>
      <c r="L100" s="336"/>
      <c r="M100" s="336"/>
      <c r="N100" s="336"/>
      <c r="O100" s="335"/>
    </row>
    <row r="101" spans="1:15" ht="79.5" customHeight="1" x14ac:dyDescent="0.25">
      <c r="A101" s="1180" t="s">
        <v>516</v>
      </c>
      <c r="B101" s="1180"/>
      <c r="C101" s="1180"/>
      <c r="D101" s="1180"/>
      <c r="E101" s="1180"/>
      <c r="F101" s="1180"/>
      <c r="G101" s="1180"/>
      <c r="H101" s="1180"/>
      <c r="I101" s="1180"/>
      <c r="J101" s="675" t="s">
        <v>330</v>
      </c>
      <c r="K101" s="336"/>
      <c r="L101" s="336"/>
      <c r="M101" s="336"/>
      <c r="N101" s="336"/>
      <c r="O101" s="335"/>
    </row>
    <row r="102" spans="1:15" ht="27.75" customHeight="1" x14ac:dyDescent="0.25">
      <c r="A102" s="1185" t="s">
        <v>18</v>
      </c>
      <c r="B102" s="1186"/>
      <c r="C102" s="1177" t="s">
        <v>80</v>
      </c>
      <c r="D102" s="1178"/>
      <c r="E102" s="1178"/>
      <c r="F102" s="1179"/>
      <c r="G102" s="1174" t="s">
        <v>174</v>
      </c>
      <c r="H102" s="1175"/>
      <c r="I102" s="1175"/>
      <c r="J102" s="1176"/>
      <c r="K102" s="336"/>
      <c r="L102" s="336"/>
      <c r="M102" s="336"/>
      <c r="N102" s="336"/>
      <c r="O102" s="335"/>
    </row>
    <row r="103" spans="1:15" ht="27" customHeight="1" x14ac:dyDescent="0.25">
      <c r="A103" s="1187"/>
      <c r="B103" s="1188"/>
      <c r="C103" s="843" t="s">
        <v>369</v>
      </c>
      <c r="D103" s="843" t="s">
        <v>370</v>
      </c>
      <c r="E103" s="843" t="s">
        <v>20</v>
      </c>
      <c r="F103" s="843" t="s">
        <v>21</v>
      </c>
      <c r="G103" s="843" t="s">
        <v>369</v>
      </c>
      <c r="H103" s="843" t="s">
        <v>370</v>
      </c>
      <c r="I103" s="843" t="s">
        <v>20</v>
      </c>
      <c r="J103" s="843" t="s">
        <v>21</v>
      </c>
      <c r="K103" s="336"/>
      <c r="L103" s="336"/>
      <c r="M103" s="336"/>
      <c r="N103" s="336"/>
      <c r="O103" s="335"/>
    </row>
    <row r="104" spans="1:15" ht="27" customHeight="1" x14ac:dyDescent="0.25">
      <c r="A104" s="1169" t="s">
        <v>29</v>
      </c>
      <c r="B104" s="312" t="s">
        <v>40</v>
      </c>
      <c r="C104" s="337">
        <v>0</v>
      </c>
      <c r="D104" s="340">
        <v>0</v>
      </c>
      <c r="E104" s="315">
        <v>0</v>
      </c>
      <c r="F104" s="339">
        <v>0</v>
      </c>
      <c r="G104" s="337">
        <v>0</v>
      </c>
      <c r="H104" s="340">
        <v>0</v>
      </c>
      <c r="I104" s="315">
        <v>0</v>
      </c>
      <c r="J104" s="339">
        <v>0</v>
      </c>
      <c r="K104" s="336"/>
      <c r="L104" s="336"/>
      <c r="M104" s="336"/>
      <c r="N104" s="336"/>
      <c r="O104" s="335"/>
    </row>
    <row r="105" spans="1:15" ht="27" customHeight="1" x14ac:dyDescent="0.25">
      <c r="A105" s="1170"/>
      <c r="B105" s="322" t="s">
        <v>41</v>
      </c>
      <c r="C105" s="342">
        <v>0</v>
      </c>
      <c r="D105" s="344">
        <v>0</v>
      </c>
      <c r="E105" s="116">
        <v>0</v>
      </c>
      <c r="F105" s="352">
        <v>0</v>
      </c>
      <c r="G105" s="386">
        <v>0</v>
      </c>
      <c r="H105" s="340">
        <v>0</v>
      </c>
      <c r="I105" s="116">
        <v>0</v>
      </c>
      <c r="J105" s="352">
        <v>0</v>
      </c>
      <c r="K105" s="336"/>
      <c r="L105" s="336"/>
      <c r="M105" s="336"/>
      <c r="N105" s="336"/>
      <c r="O105" s="335"/>
    </row>
    <row r="106" spans="1:15" ht="27" customHeight="1" x14ac:dyDescent="0.25">
      <c r="A106" s="1170"/>
      <c r="B106" s="9" t="s">
        <v>34</v>
      </c>
      <c r="C106" s="342">
        <v>0</v>
      </c>
      <c r="D106" s="344">
        <v>0</v>
      </c>
      <c r="E106" s="116">
        <v>0</v>
      </c>
      <c r="F106" s="352">
        <v>0</v>
      </c>
      <c r="G106" s="386">
        <v>0</v>
      </c>
      <c r="H106" s="340">
        <v>0</v>
      </c>
      <c r="I106" s="116">
        <v>0</v>
      </c>
      <c r="J106" s="352">
        <v>0</v>
      </c>
      <c r="K106" s="336"/>
      <c r="L106" s="336"/>
      <c r="M106" s="336"/>
      <c r="N106" s="336"/>
      <c r="O106" s="335"/>
    </row>
    <row r="107" spans="1:15" ht="27" customHeight="1" x14ac:dyDescent="0.25">
      <c r="A107" s="1170"/>
      <c r="B107" s="322" t="s">
        <v>7</v>
      </c>
      <c r="C107" s="342">
        <v>0</v>
      </c>
      <c r="D107" s="344">
        <v>0</v>
      </c>
      <c r="E107" s="116">
        <v>0</v>
      </c>
      <c r="F107" s="352">
        <v>0</v>
      </c>
      <c r="G107" s="386">
        <v>0</v>
      </c>
      <c r="H107" s="340">
        <v>0</v>
      </c>
      <c r="I107" s="116">
        <v>0</v>
      </c>
      <c r="J107" s="352">
        <v>0</v>
      </c>
      <c r="K107" s="336"/>
      <c r="L107" s="336"/>
      <c r="M107" s="336"/>
      <c r="N107" s="336"/>
      <c r="O107" s="335"/>
    </row>
    <row r="108" spans="1:15" ht="27" customHeight="1" x14ac:dyDescent="0.25">
      <c r="A108" s="1170"/>
      <c r="B108" s="322" t="s">
        <v>8</v>
      </c>
      <c r="C108" s="342">
        <v>0</v>
      </c>
      <c r="D108" s="344">
        <v>0</v>
      </c>
      <c r="E108" s="116">
        <v>0</v>
      </c>
      <c r="F108" s="352">
        <v>0</v>
      </c>
      <c r="G108" s="386">
        <v>0</v>
      </c>
      <c r="H108" s="340">
        <v>0</v>
      </c>
      <c r="I108" s="116">
        <v>0</v>
      </c>
      <c r="J108" s="352">
        <v>0</v>
      </c>
      <c r="K108" s="336"/>
      <c r="L108" s="336"/>
      <c r="M108" s="336"/>
      <c r="N108" s="336"/>
      <c r="O108" s="335"/>
    </row>
    <row r="109" spans="1:15" ht="27" customHeight="1" x14ac:dyDescent="0.25">
      <c r="A109" s="1170"/>
      <c r="B109" s="322" t="s">
        <v>9</v>
      </c>
      <c r="C109" s="342">
        <v>0</v>
      </c>
      <c r="D109" s="344">
        <v>0</v>
      </c>
      <c r="E109" s="116">
        <v>0</v>
      </c>
      <c r="F109" s="352">
        <v>0</v>
      </c>
      <c r="G109" s="386">
        <v>0</v>
      </c>
      <c r="H109" s="340">
        <v>0</v>
      </c>
      <c r="I109" s="116">
        <v>0</v>
      </c>
      <c r="J109" s="352">
        <v>0</v>
      </c>
      <c r="K109" s="336"/>
      <c r="L109" s="336"/>
      <c r="M109" s="336"/>
      <c r="N109" s="336"/>
      <c r="O109" s="335"/>
    </row>
    <row r="110" spans="1:15" ht="27" customHeight="1" x14ac:dyDescent="0.25">
      <c r="A110" s="1170"/>
      <c r="B110" s="322" t="s">
        <v>10</v>
      </c>
      <c r="C110" s="342">
        <v>130</v>
      </c>
      <c r="D110" s="344">
        <v>130</v>
      </c>
      <c r="E110" s="116">
        <v>22</v>
      </c>
      <c r="F110" s="339">
        <f>E110/D110</f>
        <v>0.16923076923076924</v>
      </c>
      <c r="G110" s="386">
        <v>4450</v>
      </c>
      <c r="H110" s="340">
        <v>850</v>
      </c>
      <c r="I110" s="116">
        <v>798</v>
      </c>
      <c r="J110" s="339">
        <f>I110/H110</f>
        <v>0.93882352941176472</v>
      </c>
      <c r="K110" s="336"/>
      <c r="L110" s="336"/>
      <c r="M110" s="336"/>
      <c r="N110" s="336"/>
      <c r="O110" s="335"/>
    </row>
    <row r="111" spans="1:15" ht="27" customHeight="1" x14ac:dyDescent="0.25">
      <c r="A111" s="1170"/>
      <c r="B111" s="322" t="s">
        <v>142</v>
      </c>
      <c r="C111" s="342">
        <v>0</v>
      </c>
      <c r="D111" s="344">
        <v>0</v>
      </c>
      <c r="E111" s="116">
        <v>0</v>
      </c>
      <c r="F111" s="352">
        <v>0</v>
      </c>
      <c r="G111" s="386">
        <v>0</v>
      </c>
      <c r="H111" s="340">
        <v>0</v>
      </c>
      <c r="I111" s="116">
        <v>0</v>
      </c>
      <c r="J111" s="352">
        <v>0</v>
      </c>
      <c r="K111" s="336"/>
      <c r="L111" s="336"/>
      <c r="M111" s="336"/>
      <c r="N111" s="336"/>
      <c r="O111" s="335"/>
    </row>
    <row r="112" spans="1:15" ht="27" customHeight="1" x14ac:dyDescent="0.25">
      <c r="A112" s="1170"/>
      <c r="B112" s="322" t="s">
        <v>143</v>
      </c>
      <c r="C112" s="342">
        <v>0</v>
      </c>
      <c r="D112" s="344">
        <v>0</v>
      </c>
      <c r="E112" s="116">
        <v>0</v>
      </c>
      <c r="F112" s="352">
        <v>0</v>
      </c>
      <c r="G112" s="386">
        <v>0</v>
      </c>
      <c r="H112" s="340">
        <v>0</v>
      </c>
      <c r="I112" s="116">
        <v>0</v>
      </c>
      <c r="J112" s="352">
        <v>0</v>
      </c>
      <c r="K112" s="336"/>
      <c r="L112" s="336"/>
      <c r="M112" s="336"/>
      <c r="N112" s="336"/>
      <c r="O112" s="335"/>
    </row>
    <row r="113" spans="1:15" ht="27" customHeight="1" x14ac:dyDescent="0.25">
      <c r="A113" s="1170"/>
      <c r="B113" s="322" t="s">
        <v>35</v>
      </c>
      <c r="C113" s="342">
        <v>800</v>
      </c>
      <c r="D113" s="344">
        <v>800</v>
      </c>
      <c r="E113" s="116">
        <v>-147</v>
      </c>
      <c r="F113" s="339">
        <v>0</v>
      </c>
      <c r="G113" s="386">
        <v>0</v>
      </c>
      <c r="H113" s="340">
        <v>0</v>
      </c>
      <c r="I113" s="116">
        <v>0</v>
      </c>
      <c r="J113" s="352">
        <v>0</v>
      </c>
      <c r="K113" s="336"/>
      <c r="L113" s="336"/>
      <c r="M113" s="336"/>
      <c r="N113" s="336"/>
      <c r="O113" s="335"/>
    </row>
    <row r="114" spans="1:15" ht="27" customHeight="1" x14ac:dyDescent="0.25">
      <c r="A114" s="1170"/>
      <c r="B114" s="322" t="s">
        <v>11</v>
      </c>
      <c r="C114" s="342">
        <v>0</v>
      </c>
      <c r="D114" s="370">
        <v>0</v>
      </c>
      <c r="E114" s="344">
        <v>0</v>
      </c>
      <c r="F114" s="352">
        <v>0</v>
      </c>
      <c r="G114" s="386">
        <v>0</v>
      </c>
      <c r="H114" s="340">
        <v>0</v>
      </c>
      <c r="I114" s="116">
        <v>0</v>
      </c>
      <c r="J114" s="352">
        <v>0</v>
      </c>
      <c r="K114" s="336"/>
      <c r="L114" s="336"/>
      <c r="M114" s="336"/>
      <c r="N114" s="336"/>
      <c r="O114" s="335"/>
    </row>
    <row r="115" spans="1:15" ht="27" customHeight="1" x14ac:dyDescent="0.25">
      <c r="A115" s="1170"/>
      <c r="B115" s="322" t="s">
        <v>109</v>
      </c>
      <c r="C115" s="342">
        <v>0</v>
      </c>
      <c r="D115" s="370">
        <v>0</v>
      </c>
      <c r="E115" s="344">
        <v>0</v>
      </c>
      <c r="F115" s="352">
        <v>0</v>
      </c>
      <c r="G115" s="386">
        <v>0</v>
      </c>
      <c r="H115" s="340">
        <v>0</v>
      </c>
      <c r="I115" s="116">
        <v>0</v>
      </c>
      <c r="J115" s="352">
        <v>0</v>
      </c>
      <c r="K115" s="336"/>
      <c r="L115" s="336"/>
      <c r="M115" s="336"/>
      <c r="N115" s="336"/>
      <c r="O115" s="335"/>
    </row>
    <row r="116" spans="1:15" ht="27" customHeight="1" x14ac:dyDescent="0.25">
      <c r="A116" s="1170"/>
      <c r="B116" s="322" t="s">
        <v>12</v>
      </c>
      <c r="C116" s="342">
        <v>0</v>
      </c>
      <c r="D116" s="344">
        <v>0</v>
      </c>
      <c r="E116" s="116">
        <v>0</v>
      </c>
      <c r="F116" s="352">
        <v>0</v>
      </c>
      <c r="G116" s="342">
        <v>0</v>
      </c>
      <c r="H116" s="344">
        <v>0</v>
      </c>
      <c r="I116" s="116">
        <v>0</v>
      </c>
      <c r="J116" s="352">
        <v>0</v>
      </c>
      <c r="K116" s="336"/>
      <c r="L116" s="336"/>
      <c r="M116" s="336"/>
      <c r="N116" s="336"/>
      <c r="O116" s="335"/>
    </row>
    <row r="117" spans="1:15" ht="27" customHeight="1" x14ac:dyDescent="0.25">
      <c r="A117" s="1170"/>
      <c r="B117" s="322" t="s">
        <v>144</v>
      </c>
      <c r="C117" s="342">
        <v>0</v>
      </c>
      <c r="D117" s="344">
        <v>0</v>
      </c>
      <c r="E117" s="116">
        <v>0</v>
      </c>
      <c r="F117" s="352">
        <v>0</v>
      </c>
      <c r="G117" s="342">
        <v>0</v>
      </c>
      <c r="H117" s="344">
        <v>0</v>
      </c>
      <c r="I117" s="116">
        <v>0</v>
      </c>
      <c r="J117" s="352">
        <v>0</v>
      </c>
      <c r="K117" s="336"/>
      <c r="L117" s="336"/>
      <c r="M117" s="336"/>
      <c r="N117" s="336"/>
      <c r="O117" s="335"/>
    </row>
    <row r="118" spans="1:15" ht="27" customHeight="1" x14ac:dyDescent="0.25">
      <c r="A118" s="1170"/>
      <c r="B118" s="322" t="s">
        <v>106</v>
      </c>
      <c r="C118" s="342">
        <v>0</v>
      </c>
      <c r="D118" s="344">
        <v>0</v>
      </c>
      <c r="E118" s="116">
        <v>0</v>
      </c>
      <c r="F118" s="352">
        <v>0</v>
      </c>
      <c r="G118" s="342">
        <v>0</v>
      </c>
      <c r="H118" s="344">
        <v>0</v>
      </c>
      <c r="I118" s="116">
        <v>0</v>
      </c>
      <c r="J118" s="352">
        <v>0</v>
      </c>
      <c r="K118" s="336"/>
      <c r="L118" s="336"/>
      <c r="M118" s="336"/>
      <c r="N118" s="336"/>
      <c r="O118" s="335"/>
    </row>
    <row r="119" spans="1:15" ht="27" customHeight="1" x14ac:dyDescent="0.25">
      <c r="A119" s="1170"/>
      <c r="B119" s="361" t="s">
        <v>104</v>
      </c>
      <c r="C119" s="327">
        <v>0</v>
      </c>
      <c r="D119" s="349">
        <v>0</v>
      </c>
      <c r="E119" s="317">
        <v>0</v>
      </c>
      <c r="F119" s="371">
        <v>0</v>
      </c>
      <c r="G119" s="327">
        <v>0</v>
      </c>
      <c r="H119" s="349">
        <v>0</v>
      </c>
      <c r="I119" s="317">
        <v>0</v>
      </c>
      <c r="J119" s="363">
        <v>0</v>
      </c>
      <c r="K119" s="336"/>
      <c r="L119" s="336"/>
      <c r="M119" s="336"/>
      <c r="N119" s="336"/>
      <c r="O119" s="335"/>
    </row>
    <row r="120" spans="1:15" ht="43.2" customHeight="1" x14ac:dyDescent="0.25">
      <c r="A120" s="1171"/>
      <c r="B120" s="894" t="s">
        <v>33</v>
      </c>
      <c r="C120" s="890">
        <f>SUM(C104:C119)</f>
        <v>930</v>
      </c>
      <c r="D120" s="891">
        <f>SUM(D104:D119)</f>
        <v>930</v>
      </c>
      <c r="E120" s="892">
        <f>SUM(E104:E119)</f>
        <v>-125</v>
      </c>
      <c r="F120" s="893">
        <v>0</v>
      </c>
      <c r="G120" s="890">
        <f>SUM(G104:G119)</f>
        <v>4450</v>
      </c>
      <c r="H120" s="891">
        <f>SUM(H104:H119)</f>
        <v>850</v>
      </c>
      <c r="I120" s="892">
        <f>SUM(I104:I119)</f>
        <v>798</v>
      </c>
      <c r="J120" s="895">
        <f>I120/H120</f>
        <v>0.93882352941176472</v>
      </c>
      <c r="K120" s="336"/>
      <c r="L120" s="336"/>
      <c r="M120" s="336"/>
      <c r="N120" s="336"/>
      <c r="O120" s="335"/>
    </row>
    <row r="121" spans="1:15" ht="27" customHeight="1" x14ac:dyDescent="0.25">
      <c r="A121" s="1169" t="s">
        <v>30</v>
      </c>
      <c r="B121" s="312" t="s">
        <v>3</v>
      </c>
      <c r="C121" s="337">
        <v>0</v>
      </c>
      <c r="D121" s="350">
        <v>0</v>
      </c>
      <c r="E121" s="104">
        <v>0</v>
      </c>
      <c r="F121" s="351">
        <v>0</v>
      </c>
      <c r="G121" s="337">
        <v>0</v>
      </c>
      <c r="H121" s="350">
        <v>0</v>
      </c>
      <c r="I121" s="104">
        <v>0</v>
      </c>
      <c r="J121" s="351">
        <v>0</v>
      </c>
      <c r="K121" s="336"/>
      <c r="L121" s="336"/>
      <c r="M121" s="336"/>
      <c r="N121" s="336"/>
      <c r="O121" s="335"/>
    </row>
    <row r="122" spans="1:15" ht="27" customHeight="1" x14ac:dyDescent="0.25">
      <c r="A122" s="1170"/>
      <c r="B122" s="322" t="s">
        <v>13</v>
      </c>
      <c r="C122" s="342">
        <v>0</v>
      </c>
      <c r="D122" s="344">
        <v>0</v>
      </c>
      <c r="E122" s="116">
        <v>0</v>
      </c>
      <c r="F122" s="352">
        <v>0</v>
      </c>
      <c r="G122" s="342">
        <v>0</v>
      </c>
      <c r="H122" s="344">
        <v>0</v>
      </c>
      <c r="I122" s="116">
        <v>0</v>
      </c>
      <c r="J122" s="352">
        <v>0</v>
      </c>
      <c r="K122" s="336"/>
      <c r="L122" s="336"/>
      <c r="M122" s="336"/>
      <c r="N122" s="336"/>
      <c r="O122" s="335"/>
    </row>
    <row r="123" spans="1:15" ht="27" customHeight="1" x14ac:dyDescent="0.25">
      <c r="A123" s="1170"/>
      <c r="B123" s="322" t="s">
        <v>4</v>
      </c>
      <c r="C123" s="342">
        <v>0</v>
      </c>
      <c r="D123" s="344">
        <v>0</v>
      </c>
      <c r="E123" s="116">
        <v>0</v>
      </c>
      <c r="F123" s="372">
        <v>0</v>
      </c>
      <c r="G123" s="342">
        <v>0</v>
      </c>
      <c r="H123" s="344">
        <v>0</v>
      </c>
      <c r="I123" s="116">
        <v>0</v>
      </c>
      <c r="J123" s="352">
        <v>0</v>
      </c>
      <c r="K123" s="336"/>
      <c r="L123" s="336"/>
      <c r="M123" s="336"/>
      <c r="N123" s="336"/>
      <c r="O123" s="335"/>
    </row>
    <row r="124" spans="1:15" ht="27" customHeight="1" x14ac:dyDescent="0.25">
      <c r="A124" s="1170"/>
      <c r="B124" s="322" t="s">
        <v>5</v>
      </c>
      <c r="C124" s="342">
        <v>1700</v>
      </c>
      <c r="D124" s="344">
        <v>1700</v>
      </c>
      <c r="E124" s="116">
        <v>424</v>
      </c>
      <c r="F124" s="352">
        <f>E124/D124</f>
        <v>0.24941176470588236</v>
      </c>
      <c r="G124" s="342">
        <v>0</v>
      </c>
      <c r="H124" s="344">
        <v>0</v>
      </c>
      <c r="I124" s="116">
        <v>0</v>
      </c>
      <c r="J124" s="352">
        <v>0</v>
      </c>
      <c r="K124" s="336"/>
      <c r="L124" s="336"/>
      <c r="M124" s="336"/>
      <c r="N124" s="336"/>
      <c r="O124" s="335"/>
    </row>
    <row r="125" spans="1:15" ht="27" customHeight="1" x14ac:dyDescent="0.25">
      <c r="A125" s="1170"/>
      <c r="B125" s="322" t="s">
        <v>38</v>
      </c>
      <c r="C125" s="342">
        <v>0</v>
      </c>
      <c r="D125" s="344">
        <v>0</v>
      </c>
      <c r="E125" s="116">
        <v>0</v>
      </c>
      <c r="F125" s="339">
        <v>0</v>
      </c>
      <c r="G125" s="342">
        <v>0</v>
      </c>
      <c r="H125" s="344">
        <v>0</v>
      </c>
      <c r="I125" s="116">
        <v>26</v>
      </c>
      <c r="J125" s="352">
        <v>0</v>
      </c>
      <c r="K125" s="336"/>
      <c r="L125" s="336"/>
      <c r="M125" s="336"/>
      <c r="N125" s="336"/>
      <c r="O125" s="335"/>
    </row>
    <row r="126" spans="1:15" ht="27" customHeight="1" x14ac:dyDescent="0.25">
      <c r="A126" s="1170"/>
      <c r="B126" s="322" t="s">
        <v>36</v>
      </c>
      <c r="C126" s="342">
        <v>0</v>
      </c>
      <c r="D126" s="344">
        <v>0</v>
      </c>
      <c r="E126" s="116">
        <v>0</v>
      </c>
      <c r="F126" s="352">
        <v>0</v>
      </c>
      <c r="G126" s="342">
        <v>0</v>
      </c>
      <c r="H126" s="344">
        <v>0</v>
      </c>
      <c r="I126" s="116">
        <v>0</v>
      </c>
      <c r="J126" s="352">
        <v>0</v>
      </c>
      <c r="K126" s="336"/>
      <c r="L126" s="336"/>
      <c r="M126" s="336"/>
      <c r="N126" s="336"/>
      <c r="O126" s="335"/>
    </row>
    <row r="127" spans="1:15" ht="27" customHeight="1" x14ac:dyDescent="0.25">
      <c r="A127" s="1170"/>
      <c r="B127" s="322" t="s">
        <v>235</v>
      </c>
      <c r="C127" s="342">
        <v>0</v>
      </c>
      <c r="D127" s="344">
        <v>0</v>
      </c>
      <c r="E127" s="116">
        <v>0</v>
      </c>
      <c r="F127" s="352">
        <v>0</v>
      </c>
      <c r="G127" s="342">
        <v>0</v>
      </c>
      <c r="H127" s="344">
        <v>0</v>
      </c>
      <c r="I127" s="116">
        <v>0</v>
      </c>
      <c r="J127" s="352">
        <v>0</v>
      </c>
      <c r="K127" s="336"/>
      <c r="L127" s="336"/>
      <c r="M127" s="336"/>
      <c r="N127" s="336"/>
      <c r="O127" s="335"/>
    </row>
    <row r="128" spans="1:15" ht="27" customHeight="1" x14ac:dyDescent="0.25">
      <c r="A128" s="1170"/>
      <c r="B128" s="322" t="s">
        <v>173</v>
      </c>
      <c r="C128" s="342">
        <v>0</v>
      </c>
      <c r="D128" s="344">
        <v>0</v>
      </c>
      <c r="E128" s="116">
        <v>0</v>
      </c>
      <c r="F128" s="352">
        <v>0</v>
      </c>
      <c r="G128" s="342">
        <v>0</v>
      </c>
      <c r="H128" s="344">
        <v>0</v>
      </c>
      <c r="I128" s="116">
        <v>0</v>
      </c>
      <c r="J128" s="352">
        <v>0</v>
      </c>
      <c r="K128" s="336"/>
      <c r="L128" s="336"/>
      <c r="M128" s="336"/>
      <c r="N128" s="336"/>
      <c r="O128" s="335"/>
    </row>
    <row r="129" spans="1:15" ht="27" customHeight="1" x14ac:dyDescent="0.25">
      <c r="A129" s="1170"/>
      <c r="B129" s="322" t="s">
        <v>6</v>
      </c>
      <c r="C129" s="342">
        <v>0</v>
      </c>
      <c r="D129" s="344">
        <v>0</v>
      </c>
      <c r="E129" s="116">
        <v>0</v>
      </c>
      <c r="F129" s="352">
        <v>0</v>
      </c>
      <c r="G129" s="342">
        <v>0</v>
      </c>
      <c r="H129" s="344">
        <v>0</v>
      </c>
      <c r="I129" s="116">
        <v>0</v>
      </c>
      <c r="J129" s="352">
        <v>0</v>
      </c>
      <c r="K129" s="336"/>
      <c r="L129" s="336"/>
      <c r="M129" s="336"/>
      <c r="N129" s="336"/>
      <c r="O129" s="335"/>
    </row>
    <row r="130" spans="1:15" ht="27" customHeight="1" x14ac:dyDescent="0.25">
      <c r="A130" s="1170"/>
      <c r="B130" s="322" t="s">
        <v>37</v>
      </c>
      <c r="C130" s="342">
        <v>0</v>
      </c>
      <c r="D130" s="344">
        <v>0</v>
      </c>
      <c r="E130" s="116">
        <v>0</v>
      </c>
      <c r="F130" s="352">
        <v>0</v>
      </c>
      <c r="G130" s="342">
        <v>0</v>
      </c>
      <c r="H130" s="344">
        <v>0</v>
      </c>
      <c r="I130" s="116">
        <v>0</v>
      </c>
      <c r="J130" s="352">
        <v>0</v>
      </c>
      <c r="K130" s="336"/>
      <c r="L130" s="336"/>
      <c r="M130" s="336"/>
      <c r="N130" s="336"/>
      <c r="O130" s="335"/>
    </row>
    <row r="131" spans="1:15" ht="27" customHeight="1" x14ac:dyDescent="0.25">
      <c r="A131" s="1170"/>
      <c r="B131" s="330" t="s">
        <v>108</v>
      </c>
      <c r="C131" s="373">
        <v>0</v>
      </c>
      <c r="D131" s="374">
        <v>0</v>
      </c>
      <c r="E131" s="314">
        <v>0</v>
      </c>
      <c r="F131" s="375">
        <v>0</v>
      </c>
      <c r="G131" s="354">
        <v>0</v>
      </c>
      <c r="H131" s="358">
        <v>0</v>
      </c>
      <c r="I131" s="356">
        <v>0</v>
      </c>
      <c r="J131" s="359">
        <v>0</v>
      </c>
      <c r="K131" s="336"/>
      <c r="L131" s="336"/>
      <c r="M131" s="336"/>
      <c r="N131" s="336"/>
      <c r="O131" s="335"/>
    </row>
    <row r="132" spans="1:15" ht="27" customHeight="1" x14ac:dyDescent="0.25">
      <c r="A132" s="1170"/>
      <c r="B132" s="376" t="s">
        <v>239</v>
      </c>
      <c r="C132" s="377">
        <v>0</v>
      </c>
      <c r="D132" s="378">
        <v>0</v>
      </c>
      <c r="E132" s="316">
        <v>-12789</v>
      </c>
      <c r="F132" s="379">
        <v>0</v>
      </c>
      <c r="G132" s="327">
        <v>0</v>
      </c>
      <c r="H132" s="349">
        <v>0</v>
      </c>
      <c r="I132" s="317">
        <v>0</v>
      </c>
      <c r="J132" s="363">
        <v>0</v>
      </c>
      <c r="K132" s="336"/>
      <c r="L132" s="336"/>
      <c r="M132" s="336"/>
      <c r="N132" s="336"/>
      <c r="O132" s="335"/>
    </row>
    <row r="133" spans="1:15" ht="42" customHeight="1" x14ac:dyDescent="0.25">
      <c r="A133" s="1171"/>
      <c r="B133" s="894" t="s">
        <v>33</v>
      </c>
      <c r="C133" s="890">
        <f>SUM(C121:C132)</f>
        <v>1700</v>
      </c>
      <c r="D133" s="891">
        <f>SUM(D121:D132)</f>
        <v>1700</v>
      </c>
      <c r="E133" s="892">
        <f>SUM(E121:E132)</f>
        <v>-12365</v>
      </c>
      <c r="F133" s="895">
        <v>0</v>
      </c>
      <c r="G133" s="890">
        <f>SUM(G121:G132)</f>
        <v>0</v>
      </c>
      <c r="H133" s="891">
        <f>SUM(H121:H132)</f>
        <v>0</v>
      </c>
      <c r="I133" s="892">
        <f>SUM(I121:I132)</f>
        <v>26</v>
      </c>
      <c r="J133" s="898">
        <v>0</v>
      </c>
      <c r="K133" s="382"/>
      <c r="L133" s="382"/>
      <c r="M133" s="382"/>
      <c r="N133" s="369"/>
      <c r="O133" s="335"/>
    </row>
    <row r="134" spans="1:15" ht="78" customHeight="1" x14ac:dyDescent="0.25">
      <c r="A134" s="1180" t="s">
        <v>516</v>
      </c>
      <c r="B134" s="1180"/>
      <c r="C134" s="1180"/>
      <c r="D134" s="1180"/>
      <c r="E134" s="1180"/>
      <c r="F134" s="1180"/>
      <c r="G134" s="1180"/>
      <c r="H134" s="1180"/>
      <c r="I134" s="1180"/>
      <c r="J134" s="742" t="s">
        <v>330</v>
      </c>
      <c r="K134" s="382"/>
      <c r="L134" s="382"/>
      <c r="M134" s="382"/>
      <c r="N134" s="369"/>
      <c r="O134" s="335"/>
    </row>
    <row r="135" spans="1:15" ht="27.6" customHeight="1" x14ac:dyDescent="0.25">
      <c r="A135" s="1172" t="s">
        <v>18</v>
      </c>
      <c r="B135" s="1173"/>
      <c r="C135" s="1174" t="s">
        <v>177</v>
      </c>
      <c r="D135" s="1175"/>
      <c r="E135" s="1175"/>
      <c r="F135" s="1176"/>
      <c r="G135" s="1174" t="s">
        <v>609</v>
      </c>
      <c r="H135" s="1175"/>
      <c r="I135" s="1175"/>
      <c r="J135" s="1176"/>
      <c r="K135" s="1167" t="s">
        <v>39</v>
      </c>
      <c r="L135" s="1167"/>
      <c r="M135" s="1167"/>
      <c r="N135" s="1168"/>
    </row>
    <row r="136" spans="1:15" ht="27.6" customHeight="1" x14ac:dyDescent="0.25">
      <c r="A136" s="1173"/>
      <c r="B136" s="1173"/>
      <c r="C136" s="843" t="s">
        <v>369</v>
      </c>
      <c r="D136" s="843" t="s">
        <v>370</v>
      </c>
      <c r="E136" s="843" t="s">
        <v>20</v>
      </c>
      <c r="F136" s="844" t="s">
        <v>21</v>
      </c>
      <c r="G136" s="843" t="s">
        <v>369</v>
      </c>
      <c r="H136" s="843" t="s">
        <v>370</v>
      </c>
      <c r="I136" s="843" t="s">
        <v>20</v>
      </c>
      <c r="J136" s="844" t="s">
        <v>21</v>
      </c>
      <c r="K136" s="662" t="s">
        <v>369</v>
      </c>
      <c r="L136" s="664" t="s">
        <v>370</v>
      </c>
      <c r="M136" s="664" t="s">
        <v>20</v>
      </c>
      <c r="N136" s="383" t="s">
        <v>21</v>
      </c>
    </row>
    <row r="137" spans="1:15" ht="27.6" customHeight="1" x14ac:dyDescent="0.25">
      <c r="A137" s="1169" t="s">
        <v>29</v>
      </c>
      <c r="B137" s="312" t="s">
        <v>40</v>
      </c>
      <c r="C137" s="318">
        <v>0</v>
      </c>
      <c r="D137" s="341">
        <v>0</v>
      </c>
      <c r="E137" s="320">
        <v>0</v>
      </c>
      <c r="F137" s="321">
        <v>0</v>
      </c>
      <c r="G137" s="337">
        <v>0</v>
      </c>
      <c r="H137" s="340">
        <v>0</v>
      </c>
      <c r="I137" s="315">
        <v>0</v>
      </c>
      <c r="J137" s="339">
        <v>0</v>
      </c>
      <c r="K137" s="384">
        <f>G137+C137+G104+C104+G71+C71+G38+C38+G4+C4</f>
        <v>9500</v>
      </c>
      <c r="L137" s="665">
        <f t="shared" ref="L137:M137" si="2">H137+D137+H104+D104+H71+D71+H38+D38+H4+D4</f>
        <v>9500</v>
      </c>
      <c r="M137" s="665">
        <f t="shared" si="2"/>
        <v>2488</v>
      </c>
      <c r="N137" s="385">
        <f>M137/L137</f>
        <v>0.26189473684210524</v>
      </c>
    </row>
    <row r="138" spans="1:15" ht="27.6" customHeight="1" x14ac:dyDescent="0.25">
      <c r="A138" s="1170"/>
      <c r="B138" s="322" t="s">
        <v>41</v>
      </c>
      <c r="C138" s="323">
        <v>0</v>
      </c>
      <c r="D138" s="345">
        <v>0</v>
      </c>
      <c r="E138" s="313">
        <v>0</v>
      </c>
      <c r="F138" s="324">
        <v>0</v>
      </c>
      <c r="G138" s="386">
        <v>0</v>
      </c>
      <c r="H138" s="340">
        <v>0</v>
      </c>
      <c r="I138" s="116">
        <v>0</v>
      </c>
      <c r="J138" s="352">
        <v>0</v>
      </c>
      <c r="K138" s="384">
        <f t="shared" ref="K138:K152" si="3">G138+C138+G105+C105+G72+C72+G39+C39+G5+C5</f>
        <v>2000</v>
      </c>
      <c r="L138" s="665">
        <f t="shared" ref="L138:L152" si="4">H138+D138+H105+D105+H72+D72+H39+D39+H5+D5</f>
        <v>2000</v>
      </c>
      <c r="M138" s="665">
        <f t="shared" ref="M138:M152" si="5">I138+E138+I105+E105+I72+E72+I39+E39+I5+E5</f>
        <v>302</v>
      </c>
      <c r="N138" s="360">
        <f t="shared" ref="N138:N166" si="6">M138/L138</f>
        <v>0.151</v>
      </c>
    </row>
    <row r="139" spans="1:15" ht="27.6" customHeight="1" x14ac:dyDescent="0.25">
      <c r="A139" s="1170"/>
      <c r="B139" s="9" t="s">
        <v>34</v>
      </c>
      <c r="C139" s="323">
        <v>0</v>
      </c>
      <c r="D139" s="345">
        <v>0</v>
      </c>
      <c r="E139" s="313">
        <v>0</v>
      </c>
      <c r="F139" s="324">
        <v>0</v>
      </c>
      <c r="G139" s="386">
        <v>0</v>
      </c>
      <c r="H139" s="340">
        <v>0</v>
      </c>
      <c r="I139" s="116">
        <v>0</v>
      </c>
      <c r="J139" s="352">
        <v>0</v>
      </c>
      <c r="K139" s="384">
        <f t="shared" si="3"/>
        <v>1400</v>
      </c>
      <c r="L139" s="665">
        <f t="shared" si="4"/>
        <v>1400</v>
      </c>
      <c r="M139" s="665">
        <f t="shared" si="5"/>
        <v>915</v>
      </c>
      <c r="N139" s="360">
        <f t="shared" si="6"/>
        <v>0.65357142857142858</v>
      </c>
    </row>
    <row r="140" spans="1:15" ht="27.6" customHeight="1" x14ac:dyDescent="0.25">
      <c r="A140" s="1170"/>
      <c r="B140" s="322" t="s">
        <v>7</v>
      </c>
      <c r="C140" s="323">
        <v>0</v>
      </c>
      <c r="D140" s="345">
        <v>0</v>
      </c>
      <c r="E140" s="313">
        <v>0</v>
      </c>
      <c r="F140" s="324">
        <v>0</v>
      </c>
      <c r="G140" s="386">
        <v>0</v>
      </c>
      <c r="H140" s="340">
        <v>0</v>
      </c>
      <c r="I140" s="116">
        <v>0</v>
      </c>
      <c r="J140" s="352">
        <v>0</v>
      </c>
      <c r="K140" s="384">
        <f t="shared" si="3"/>
        <v>1800</v>
      </c>
      <c r="L140" s="665">
        <f t="shared" si="4"/>
        <v>1800</v>
      </c>
      <c r="M140" s="665">
        <f t="shared" si="5"/>
        <v>582</v>
      </c>
      <c r="N140" s="360">
        <f t="shared" si="6"/>
        <v>0.32333333333333331</v>
      </c>
    </row>
    <row r="141" spans="1:15" ht="27.6" customHeight="1" x14ac:dyDescent="0.25">
      <c r="A141" s="1170"/>
      <c r="B141" s="322" t="s">
        <v>8</v>
      </c>
      <c r="C141" s="323">
        <v>0</v>
      </c>
      <c r="D141" s="345">
        <v>0</v>
      </c>
      <c r="E141" s="313">
        <v>0</v>
      </c>
      <c r="F141" s="324">
        <v>0</v>
      </c>
      <c r="G141" s="386">
        <v>0</v>
      </c>
      <c r="H141" s="340">
        <v>0</v>
      </c>
      <c r="I141" s="116">
        <v>0</v>
      </c>
      <c r="J141" s="352">
        <v>0</v>
      </c>
      <c r="K141" s="384">
        <f t="shared" si="3"/>
        <v>0</v>
      </c>
      <c r="L141" s="665">
        <f t="shared" si="4"/>
        <v>0</v>
      </c>
      <c r="M141" s="665">
        <f t="shared" si="5"/>
        <v>0</v>
      </c>
      <c r="N141" s="360">
        <v>0</v>
      </c>
    </row>
    <row r="142" spans="1:15" ht="27.6" customHeight="1" x14ac:dyDescent="0.25">
      <c r="A142" s="1170"/>
      <c r="B142" s="322" t="s">
        <v>9</v>
      </c>
      <c r="C142" s="323">
        <v>0</v>
      </c>
      <c r="D142" s="345">
        <v>0</v>
      </c>
      <c r="E142" s="313">
        <v>0</v>
      </c>
      <c r="F142" s="324">
        <v>0</v>
      </c>
      <c r="G142" s="386">
        <v>0</v>
      </c>
      <c r="H142" s="340">
        <v>0</v>
      </c>
      <c r="I142" s="116">
        <v>0</v>
      </c>
      <c r="J142" s="352">
        <v>0</v>
      </c>
      <c r="K142" s="384">
        <f t="shared" si="3"/>
        <v>200</v>
      </c>
      <c r="L142" s="665">
        <f t="shared" si="4"/>
        <v>200</v>
      </c>
      <c r="M142" s="665">
        <f t="shared" si="5"/>
        <v>0</v>
      </c>
      <c r="N142" s="360">
        <f t="shared" si="6"/>
        <v>0</v>
      </c>
    </row>
    <row r="143" spans="1:15" ht="27.6" customHeight="1" x14ac:dyDescent="0.25">
      <c r="A143" s="1170"/>
      <c r="B143" s="322" t="s">
        <v>10</v>
      </c>
      <c r="C143" s="323">
        <v>5.7</v>
      </c>
      <c r="D143" s="345">
        <v>5.7</v>
      </c>
      <c r="E143" s="313">
        <v>26</v>
      </c>
      <c r="F143" s="339">
        <f>E143/D143</f>
        <v>4.5614035087719298</v>
      </c>
      <c r="G143" s="386">
        <v>0</v>
      </c>
      <c r="H143" s="340">
        <v>0</v>
      </c>
      <c r="I143" s="116">
        <v>0</v>
      </c>
      <c r="J143" s="339">
        <v>0</v>
      </c>
      <c r="K143" s="384">
        <f t="shared" si="3"/>
        <v>9785.7000000000007</v>
      </c>
      <c r="L143" s="665">
        <f t="shared" si="4"/>
        <v>9685.7000000000007</v>
      </c>
      <c r="M143" s="665">
        <f t="shared" si="5"/>
        <v>3283</v>
      </c>
      <c r="N143" s="360">
        <f t="shared" si="6"/>
        <v>0.33895330229100629</v>
      </c>
    </row>
    <row r="144" spans="1:15" ht="27.6" customHeight="1" x14ac:dyDescent="0.25">
      <c r="A144" s="1170"/>
      <c r="B144" s="322" t="s">
        <v>142</v>
      </c>
      <c r="C144" s="323">
        <v>0</v>
      </c>
      <c r="D144" s="345">
        <v>0</v>
      </c>
      <c r="E144" s="313">
        <v>0</v>
      </c>
      <c r="F144" s="324">
        <v>0</v>
      </c>
      <c r="G144" s="386">
        <v>0</v>
      </c>
      <c r="H144" s="340">
        <v>0</v>
      </c>
      <c r="I144" s="116">
        <v>0</v>
      </c>
      <c r="J144" s="352">
        <v>0</v>
      </c>
      <c r="K144" s="384">
        <f t="shared" si="3"/>
        <v>0</v>
      </c>
      <c r="L144" s="665">
        <f t="shared" si="4"/>
        <v>0</v>
      </c>
      <c r="M144" s="665">
        <f t="shared" si="5"/>
        <v>179</v>
      </c>
      <c r="N144" s="360">
        <v>0</v>
      </c>
    </row>
    <row r="145" spans="1:14" ht="27.6" customHeight="1" x14ac:dyDescent="0.25">
      <c r="A145" s="1170"/>
      <c r="B145" s="322" t="s">
        <v>143</v>
      </c>
      <c r="C145" s="323">
        <v>0</v>
      </c>
      <c r="D145" s="345">
        <v>0</v>
      </c>
      <c r="E145" s="313">
        <v>0</v>
      </c>
      <c r="F145" s="324">
        <v>0</v>
      </c>
      <c r="G145" s="386">
        <v>0</v>
      </c>
      <c r="H145" s="340">
        <v>0</v>
      </c>
      <c r="I145" s="116">
        <v>0</v>
      </c>
      <c r="J145" s="352">
        <v>0</v>
      </c>
      <c r="K145" s="384">
        <f t="shared" si="3"/>
        <v>24000</v>
      </c>
      <c r="L145" s="665">
        <f t="shared" si="4"/>
        <v>24000</v>
      </c>
      <c r="M145" s="665">
        <f t="shared" si="5"/>
        <v>23520</v>
      </c>
      <c r="N145" s="360">
        <f t="shared" si="6"/>
        <v>0.98</v>
      </c>
    </row>
    <row r="146" spans="1:14" ht="27.6" customHeight="1" x14ac:dyDescent="0.25">
      <c r="A146" s="1170"/>
      <c r="B146" s="322" t="s">
        <v>35</v>
      </c>
      <c r="C146" s="323">
        <v>0</v>
      </c>
      <c r="D146" s="345">
        <v>0</v>
      </c>
      <c r="E146" s="313">
        <v>0</v>
      </c>
      <c r="F146" s="324">
        <v>0</v>
      </c>
      <c r="G146" s="386">
        <v>0</v>
      </c>
      <c r="H146" s="340">
        <v>0</v>
      </c>
      <c r="I146" s="116">
        <v>0</v>
      </c>
      <c r="J146" s="352">
        <v>0</v>
      </c>
      <c r="K146" s="384">
        <f t="shared" si="3"/>
        <v>26024.400000000001</v>
      </c>
      <c r="L146" s="665">
        <f t="shared" si="4"/>
        <v>26124.400000000001</v>
      </c>
      <c r="M146" s="665">
        <f t="shared" si="5"/>
        <v>23442</v>
      </c>
      <c r="N146" s="360">
        <f t="shared" si="6"/>
        <v>0.89732204375985669</v>
      </c>
    </row>
    <row r="147" spans="1:14" ht="27.6" customHeight="1" x14ac:dyDescent="0.25">
      <c r="A147" s="1170"/>
      <c r="B147" s="322" t="s">
        <v>11</v>
      </c>
      <c r="C147" s="323">
        <v>0</v>
      </c>
      <c r="D147" s="345">
        <v>0</v>
      </c>
      <c r="E147" s="344">
        <v>0</v>
      </c>
      <c r="F147" s="324">
        <v>0</v>
      </c>
      <c r="G147" s="386">
        <v>0</v>
      </c>
      <c r="H147" s="340">
        <v>0</v>
      </c>
      <c r="I147" s="116">
        <v>0</v>
      </c>
      <c r="J147" s="352">
        <v>0</v>
      </c>
      <c r="K147" s="384">
        <f t="shared" si="3"/>
        <v>110</v>
      </c>
      <c r="L147" s="665">
        <f t="shared" si="4"/>
        <v>770</v>
      </c>
      <c r="M147" s="665">
        <f t="shared" si="5"/>
        <v>724</v>
      </c>
      <c r="N147" s="360">
        <f t="shared" si="6"/>
        <v>0.94025974025974024</v>
      </c>
    </row>
    <row r="148" spans="1:14" ht="27.6" customHeight="1" x14ac:dyDescent="0.25">
      <c r="A148" s="1170"/>
      <c r="B148" s="322" t="s">
        <v>109</v>
      </c>
      <c r="C148" s="323">
        <v>0</v>
      </c>
      <c r="D148" s="345">
        <v>0</v>
      </c>
      <c r="E148" s="344">
        <v>0</v>
      </c>
      <c r="F148" s="324">
        <v>0</v>
      </c>
      <c r="G148" s="386">
        <v>0</v>
      </c>
      <c r="H148" s="340">
        <v>0</v>
      </c>
      <c r="I148" s="116">
        <v>0</v>
      </c>
      <c r="J148" s="352">
        <v>0</v>
      </c>
      <c r="K148" s="384">
        <f t="shared" si="3"/>
        <v>0</v>
      </c>
      <c r="L148" s="665">
        <f t="shared" si="4"/>
        <v>0</v>
      </c>
      <c r="M148" s="665">
        <f t="shared" si="5"/>
        <v>10</v>
      </c>
      <c r="N148" s="360">
        <v>0</v>
      </c>
    </row>
    <row r="149" spans="1:14" ht="27.6" customHeight="1" x14ac:dyDescent="0.25">
      <c r="A149" s="1170"/>
      <c r="B149" s="322" t="s">
        <v>12</v>
      </c>
      <c r="C149" s="323">
        <v>0</v>
      </c>
      <c r="D149" s="345">
        <v>0</v>
      </c>
      <c r="E149" s="313">
        <v>0</v>
      </c>
      <c r="F149" s="324">
        <v>0</v>
      </c>
      <c r="G149" s="342">
        <v>0</v>
      </c>
      <c r="H149" s="344">
        <v>0</v>
      </c>
      <c r="I149" s="116">
        <v>0</v>
      </c>
      <c r="J149" s="352">
        <v>0</v>
      </c>
      <c r="K149" s="384">
        <f t="shared" si="3"/>
        <v>500</v>
      </c>
      <c r="L149" s="665">
        <f t="shared" si="4"/>
        <v>500</v>
      </c>
      <c r="M149" s="665">
        <f t="shared" si="5"/>
        <v>313</v>
      </c>
      <c r="N149" s="360">
        <f t="shared" si="6"/>
        <v>0.626</v>
      </c>
    </row>
    <row r="150" spans="1:14" ht="27.6" customHeight="1" x14ac:dyDescent="0.25">
      <c r="A150" s="1170"/>
      <c r="B150" s="322" t="s">
        <v>144</v>
      </c>
      <c r="C150" s="323">
        <v>0</v>
      </c>
      <c r="D150" s="345">
        <v>0</v>
      </c>
      <c r="E150" s="313">
        <v>0</v>
      </c>
      <c r="F150" s="324">
        <v>0</v>
      </c>
      <c r="G150" s="342">
        <v>0</v>
      </c>
      <c r="H150" s="344">
        <v>0</v>
      </c>
      <c r="I150" s="116">
        <v>0</v>
      </c>
      <c r="J150" s="352">
        <v>0</v>
      </c>
      <c r="K150" s="384">
        <f t="shared" si="3"/>
        <v>57152</v>
      </c>
      <c r="L150" s="665">
        <f t="shared" si="4"/>
        <v>57152</v>
      </c>
      <c r="M150" s="665">
        <f t="shared" si="5"/>
        <v>36447</v>
      </c>
      <c r="N150" s="360">
        <f t="shared" si="6"/>
        <v>0.63772046472564392</v>
      </c>
    </row>
    <row r="151" spans="1:14" ht="27.6" customHeight="1" x14ac:dyDescent="0.25">
      <c r="A151" s="1170"/>
      <c r="B151" s="322" t="s">
        <v>106</v>
      </c>
      <c r="C151" s="329">
        <v>0</v>
      </c>
      <c r="D151" s="345">
        <v>0</v>
      </c>
      <c r="E151" s="313">
        <v>0</v>
      </c>
      <c r="F151" s="324">
        <v>0</v>
      </c>
      <c r="G151" s="342">
        <v>0</v>
      </c>
      <c r="H151" s="344">
        <v>0</v>
      </c>
      <c r="I151" s="116">
        <v>0</v>
      </c>
      <c r="J151" s="352">
        <v>0</v>
      </c>
      <c r="K151" s="384">
        <f t="shared" si="3"/>
        <v>36840</v>
      </c>
      <c r="L151" s="665">
        <f t="shared" si="4"/>
        <v>36840</v>
      </c>
      <c r="M151" s="665">
        <f t="shared" si="5"/>
        <v>8017</v>
      </c>
      <c r="N151" s="360">
        <f t="shared" si="6"/>
        <v>0.21761672095548318</v>
      </c>
    </row>
    <row r="152" spans="1:14" ht="27.6" customHeight="1" x14ac:dyDescent="0.25">
      <c r="A152" s="1170"/>
      <c r="B152" s="361" t="s">
        <v>104</v>
      </c>
      <c r="C152" s="327">
        <v>0</v>
      </c>
      <c r="D152" s="347">
        <v>0</v>
      </c>
      <c r="E152" s="326">
        <v>0</v>
      </c>
      <c r="F152" s="331">
        <v>0</v>
      </c>
      <c r="G152" s="327">
        <v>0</v>
      </c>
      <c r="H152" s="349">
        <v>0</v>
      </c>
      <c r="I152" s="317">
        <v>0</v>
      </c>
      <c r="J152" s="363">
        <v>0</v>
      </c>
      <c r="K152" s="384">
        <f t="shared" si="3"/>
        <v>0</v>
      </c>
      <c r="L152" s="665">
        <f t="shared" si="4"/>
        <v>0</v>
      </c>
      <c r="M152" s="665">
        <f t="shared" si="5"/>
        <v>-2054</v>
      </c>
      <c r="N152" s="387">
        <v>0</v>
      </c>
    </row>
    <row r="153" spans="1:14" ht="42" customHeight="1" x14ac:dyDescent="0.25">
      <c r="A153" s="1171"/>
      <c r="B153" s="894" t="s">
        <v>33</v>
      </c>
      <c r="C153" s="890">
        <f>SUM(C137:C152)</f>
        <v>5.7</v>
      </c>
      <c r="D153" s="896">
        <f>SUM(D137:D152)</f>
        <v>5.7</v>
      </c>
      <c r="E153" s="900">
        <f>SUM(E137:E151)</f>
        <v>26</v>
      </c>
      <c r="F153" s="901">
        <f>E153/D153</f>
        <v>4.5614035087719298</v>
      </c>
      <c r="G153" s="890">
        <f>SUM(G137:G152)</f>
        <v>0</v>
      </c>
      <c r="H153" s="891">
        <f>SUM(H137:H152)</f>
        <v>0</v>
      </c>
      <c r="I153" s="892">
        <f>SUM(I137:I152)</f>
        <v>0</v>
      </c>
      <c r="J153" s="895">
        <v>0</v>
      </c>
      <c r="K153" s="328">
        <f>SUM(K137:K152)</f>
        <v>169312.1</v>
      </c>
      <c r="L153" s="666">
        <f>SUM(L137:L152)</f>
        <v>169972.1</v>
      </c>
      <c r="M153" s="666">
        <f>SUM(M137:M152)</f>
        <v>98168</v>
      </c>
      <c r="N153" s="388">
        <f t="shared" si="6"/>
        <v>0.57755361026897944</v>
      </c>
    </row>
    <row r="154" spans="1:14" ht="27.6" customHeight="1" x14ac:dyDescent="0.25">
      <c r="A154" s="1169" t="s">
        <v>30</v>
      </c>
      <c r="B154" s="312" t="s">
        <v>3</v>
      </c>
      <c r="C154" s="319">
        <v>0</v>
      </c>
      <c r="D154" s="320">
        <v>0</v>
      </c>
      <c r="E154" s="320">
        <v>0</v>
      </c>
      <c r="F154" s="321">
        <v>0</v>
      </c>
      <c r="G154" s="337">
        <v>0</v>
      </c>
      <c r="H154" s="350">
        <v>0</v>
      </c>
      <c r="I154" s="104">
        <v>0</v>
      </c>
      <c r="J154" s="351">
        <v>0</v>
      </c>
      <c r="K154" s="325">
        <f>G154+C154+G121+C121+G88+C88+G55+C55+G21+C21</f>
        <v>3000</v>
      </c>
      <c r="L154" s="667">
        <f t="shared" ref="L154:M154" si="7">H154+D154+H121+D121+H88+D88+H55+D55+H21+D21</f>
        <v>3000</v>
      </c>
      <c r="M154" s="667">
        <f t="shared" si="7"/>
        <v>3696</v>
      </c>
      <c r="N154" s="385">
        <f t="shared" si="6"/>
        <v>1.232</v>
      </c>
    </row>
    <row r="155" spans="1:14" ht="27.6" customHeight="1" x14ac:dyDescent="0.25">
      <c r="A155" s="1170"/>
      <c r="B155" s="322" t="s">
        <v>13</v>
      </c>
      <c r="C155" s="323">
        <v>0</v>
      </c>
      <c r="D155" s="345">
        <v>0</v>
      </c>
      <c r="E155" s="313">
        <v>0</v>
      </c>
      <c r="F155" s="324">
        <v>0</v>
      </c>
      <c r="G155" s="342">
        <v>0</v>
      </c>
      <c r="H155" s="344">
        <v>0</v>
      </c>
      <c r="I155" s="116">
        <v>0</v>
      </c>
      <c r="J155" s="352">
        <v>0</v>
      </c>
      <c r="K155" s="325">
        <f t="shared" ref="K155:K165" si="8">G155+C155+G122+C122+G89+C89+G56+C56+G22+C22</f>
        <v>8820</v>
      </c>
      <c r="L155" s="667">
        <f t="shared" ref="L155:L165" si="9">H155+D155+H122+D122+H89+D89+H56+D56+H22+D22</f>
        <v>8820</v>
      </c>
      <c r="M155" s="667">
        <f t="shared" ref="M155:M165" si="10">I155+E155+I122+E122+I89+E89+I56+E56+I22+E22</f>
        <v>9091</v>
      </c>
      <c r="N155" s="668">
        <f t="shared" si="6"/>
        <v>1.0307256235827664</v>
      </c>
    </row>
    <row r="156" spans="1:14" ht="27.6" customHeight="1" x14ac:dyDescent="0.25">
      <c r="A156" s="1170"/>
      <c r="B156" s="322" t="s">
        <v>4</v>
      </c>
      <c r="C156" s="323">
        <v>0</v>
      </c>
      <c r="D156" s="345">
        <v>0</v>
      </c>
      <c r="E156" s="313">
        <v>0</v>
      </c>
      <c r="F156" s="324">
        <v>0</v>
      </c>
      <c r="G156" s="342">
        <v>0</v>
      </c>
      <c r="H156" s="344">
        <v>0</v>
      </c>
      <c r="I156" s="116">
        <v>0</v>
      </c>
      <c r="J156" s="352">
        <v>0</v>
      </c>
      <c r="K156" s="325">
        <f t="shared" si="8"/>
        <v>2000</v>
      </c>
      <c r="L156" s="667">
        <f t="shared" si="9"/>
        <v>2000</v>
      </c>
      <c r="M156" s="667">
        <f t="shared" si="10"/>
        <v>1978</v>
      </c>
      <c r="N156" s="360">
        <f t="shared" si="6"/>
        <v>0.98899999999999999</v>
      </c>
    </row>
    <row r="157" spans="1:14" ht="27.6" customHeight="1" x14ac:dyDescent="0.25">
      <c r="A157" s="1170"/>
      <c r="B157" s="322" t="s">
        <v>5</v>
      </c>
      <c r="C157" s="323">
        <v>0</v>
      </c>
      <c r="D157" s="345">
        <v>0</v>
      </c>
      <c r="E157" s="313">
        <v>0</v>
      </c>
      <c r="F157" s="324">
        <v>0</v>
      </c>
      <c r="G157" s="342">
        <v>0</v>
      </c>
      <c r="H157" s="344">
        <v>0</v>
      </c>
      <c r="I157" s="116">
        <v>0</v>
      </c>
      <c r="J157" s="352">
        <v>0</v>
      </c>
      <c r="K157" s="325">
        <f t="shared" si="8"/>
        <v>1700</v>
      </c>
      <c r="L157" s="667">
        <f t="shared" si="9"/>
        <v>1700</v>
      </c>
      <c r="M157" s="667">
        <f t="shared" si="10"/>
        <v>424</v>
      </c>
      <c r="N157" s="360">
        <f t="shared" si="6"/>
        <v>0.24941176470588236</v>
      </c>
    </row>
    <row r="158" spans="1:14" ht="27.6" customHeight="1" x14ac:dyDescent="0.25">
      <c r="A158" s="1170"/>
      <c r="B158" s="322" t="s">
        <v>38</v>
      </c>
      <c r="C158" s="323">
        <v>3.1</v>
      </c>
      <c r="D158" s="345">
        <v>3.1</v>
      </c>
      <c r="E158" s="313">
        <v>6</v>
      </c>
      <c r="F158" s="324">
        <f>E158/D158</f>
        <v>1.9354838709677418</v>
      </c>
      <c r="G158" s="342">
        <v>0</v>
      </c>
      <c r="H158" s="344">
        <v>0</v>
      </c>
      <c r="I158" s="116">
        <v>513</v>
      </c>
      <c r="J158" s="352">
        <v>0</v>
      </c>
      <c r="K158" s="325">
        <f t="shared" si="8"/>
        <v>3813.1</v>
      </c>
      <c r="L158" s="667">
        <f t="shared" si="9"/>
        <v>3813.1</v>
      </c>
      <c r="M158" s="667">
        <f>I158+E158+I125+E125+I92+E92+I59+E59+I25+E25</f>
        <v>4742</v>
      </c>
      <c r="N158" s="360">
        <f t="shared" si="6"/>
        <v>1.2436075633998585</v>
      </c>
    </row>
    <row r="159" spans="1:14" ht="27.6" customHeight="1" x14ac:dyDescent="0.25">
      <c r="A159" s="1170"/>
      <c r="B159" s="322" t="s">
        <v>36</v>
      </c>
      <c r="C159" s="323">
        <v>0</v>
      </c>
      <c r="D159" s="345">
        <v>0</v>
      </c>
      <c r="E159" s="313">
        <v>0</v>
      </c>
      <c r="F159" s="324">
        <v>0</v>
      </c>
      <c r="G159" s="342">
        <v>0</v>
      </c>
      <c r="H159" s="344">
        <v>0</v>
      </c>
      <c r="I159" s="116">
        <v>0</v>
      </c>
      <c r="J159" s="352">
        <v>0</v>
      </c>
      <c r="K159" s="325">
        <f t="shared" si="8"/>
        <v>57152</v>
      </c>
      <c r="L159" s="667">
        <f t="shared" si="9"/>
        <v>57152</v>
      </c>
      <c r="M159" s="667">
        <f t="shared" si="10"/>
        <v>0</v>
      </c>
      <c r="N159" s="360">
        <f t="shared" si="6"/>
        <v>0</v>
      </c>
    </row>
    <row r="160" spans="1:14" ht="27.6" customHeight="1" x14ac:dyDescent="0.25">
      <c r="A160" s="1170"/>
      <c r="B160" s="322" t="s">
        <v>235</v>
      </c>
      <c r="C160" s="323">
        <v>0</v>
      </c>
      <c r="D160" s="345">
        <v>0</v>
      </c>
      <c r="E160" s="313">
        <v>0</v>
      </c>
      <c r="F160" s="324">
        <v>0</v>
      </c>
      <c r="G160" s="342">
        <v>0</v>
      </c>
      <c r="H160" s="344">
        <v>0</v>
      </c>
      <c r="I160" s="116">
        <v>0</v>
      </c>
      <c r="J160" s="352">
        <v>0</v>
      </c>
      <c r="K160" s="325">
        <f t="shared" si="8"/>
        <v>36840</v>
      </c>
      <c r="L160" s="667">
        <f t="shared" si="9"/>
        <v>36840</v>
      </c>
      <c r="M160" s="667">
        <f t="shared" si="10"/>
        <v>32938</v>
      </c>
      <c r="N160" s="360">
        <f t="shared" si="6"/>
        <v>0.89408251900108582</v>
      </c>
    </row>
    <row r="161" spans="1:14" ht="27.6" customHeight="1" x14ac:dyDescent="0.25">
      <c r="A161" s="1170"/>
      <c r="B161" s="322" t="s">
        <v>173</v>
      </c>
      <c r="C161" s="323">
        <v>0</v>
      </c>
      <c r="D161" s="345">
        <v>0</v>
      </c>
      <c r="E161" s="313">
        <v>0</v>
      </c>
      <c r="F161" s="324">
        <v>0</v>
      </c>
      <c r="G161" s="342">
        <v>0</v>
      </c>
      <c r="H161" s="344">
        <v>0</v>
      </c>
      <c r="I161" s="116">
        <v>0</v>
      </c>
      <c r="J161" s="352">
        <v>0</v>
      </c>
      <c r="K161" s="325">
        <f t="shared" si="8"/>
        <v>0</v>
      </c>
      <c r="L161" s="667">
        <f t="shared" si="9"/>
        <v>0</v>
      </c>
      <c r="M161" s="667">
        <f t="shared" si="10"/>
        <v>10005</v>
      </c>
      <c r="N161" s="360">
        <v>0</v>
      </c>
    </row>
    <row r="162" spans="1:14" ht="27.6" customHeight="1" x14ac:dyDescent="0.25">
      <c r="A162" s="1170"/>
      <c r="B162" s="322" t="s">
        <v>6</v>
      </c>
      <c r="C162" s="323">
        <v>0</v>
      </c>
      <c r="D162" s="345">
        <v>0</v>
      </c>
      <c r="E162" s="313">
        <v>0</v>
      </c>
      <c r="F162" s="324">
        <v>0</v>
      </c>
      <c r="G162" s="342">
        <v>0</v>
      </c>
      <c r="H162" s="344">
        <v>0</v>
      </c>
      <c r="I162" s="116">
        <v>0</v>
      </c>
      <c r="J162" s="352">
        <v>0</v>
      </c>
      <c r="K162" s="325">
        <f t="shared" si="8"/>
        <v>90</v>
      </c>
      <c r="L162" s="667">
        <f t="shared" si="9"/>
        <v>90</v>
      </c>
      <c r="M162" s="667">
        <f t="shared" si="10"/>
        <v>90</v>
      </c>
      <c r="N162" s="360">
        <f t="shared" si="6"/>
        <v>1</v>
      </c>
    </row>
    <row r="163" spans="1:14" ht="27.6" customHeight="1" x14ac:dyDescent="0.25">
      <c r="A163" s="1170"/>
      <c r="B163" s="322" t="s">
        <v>37</v>
      </c>
      <c r="C163" s="323">
        <v>0</v>
      </c>
      <c r="D163" s="345">
        <v>0</v>
      </c>
      <c r="E163" s="313">
        <v>0</v>
      </c>
      <c r="F163" s="324">
        <v>0</v>
      </c>
      <c r="G163" s="342">
        <v>0</v>
      </c>
      <c r="H163" s="344">
        <v>0</v>
      </c>
      <c r="I163" s="116">
        <v>0</v>
      </c>
      <c r="J163" s="352">
        <v>0</v>
      </c>
      <c r="K163" s="325">
        <f t="shared" si="8"/>
        <v>2000</v>
      </c>
      <c r="L163" s="667">
        <f t="shared" si="9"/>
        <v>2000</v>
      </c>
      <c r="M163" s="667">
        <f t="shared" si="10"/>
        <v>2681</v>
      </c>
      <c r="N163" s="360">
        <f t="shared" si="6"/>
        <v>1.3405</v>
      </c>
    </row>
    <row r="164" spans="1:14" ht="27.6" customHeight="1" x14ac:dyDescent="0.25">
      <c r="A164" s="1170"/>
      <c r="B164" s="330" t="s">
        <v>108</v>
      </c>
      <c r="C164" s="323">
        <v>0</v>
      </c>
      <c r="D164" s="345">
        <v>0</v>
      </c>
      <c r="E164" s="313">
        <v>0</v>
      </c>
      <c r="F164" s="360">
        <v>0</v>
      </c>
      <c r="G164" s="354">
        <v>0</v>
      </c>
      <c r="H164" s="358">
        <v>0</v>
      </c>
      <c r="I164" s="356">
        <v>0</v>
      </c>
      <c r="J164" s="359">
        <v>0</v>
      </c>
      <c r="K164" s="325">
        <f t="shared" si="8"/>
        <v>84000</v>
      </c>
      <c r="L164" s="667">
        <f t="shared" si="9"/>
        <v>84000</v>
      </c>
      <c r="M164" s="667">
        <f t="shared" si="10"/>
        <v>38206</v>
      </c>
      <c r="N164" s="360">
        <f t="shared" si="6"/>
        <v>0.45483333333333331</v>
      </c>
    </row>
    <row r="165" spans="1:14" ht="27.6" customHeight="1" x14ac:dyDescent="0.25">
      <c r="A165" s="1170"/>
      <c r="B165" s="376" t="s">
        <v>239</v>
      </c>
      <c r="C165" s="327">
        <v>0</v>
      </c>
      <c r="D165" s="347">
        <v>0</v>
      </c>
      <c r="E165" s="326">
        <v>0</v>
      </c>
      <c r="F165" s="364">
        <v>0</v>
      </c>
      <c r="G165" s="327">
        <v>0</v>
      </c>
      <c r="H165" s="349">
        <v>0</v>
      </c>
      <c r="I165" s="317">
        <v>0</v>
      </c>
      <c r="J165" s="363">
        <v>0</v>
      </c>
      <c r="K165" s="325">
        <f t="shared" si="8"/>
        <v>0</v>
      </c>
      <c r="L165" s="667">
        <f t="shared" si="9"/>
        <v>0</v>
      </c>
      <c r="M165" s="667">
        <f t="shared" si="10"/>
        <v>-12789</v>
      </c>
      <c r="N165" s="387">
        <v>0</v>
      </c>
    </row>
    <row r="166" spans="1:14" ht="42" customHeight="1" x14ac:dyDescent="0.25">
      <c r="A166" s="1171"/>
      <c r="B166" s="894" t="s">
        <v>33</v>
      </c>
      <c r="C166" s="890">
        <f>SUM(C154:C165)</f>
        <v>3.1</v>
      </c>
      <c r="D166" s="896">
        <f>SUM(D154:D165)</f>
        <v>3.1</v>
      </c>
      <c r="E166" s="900">
        <f>SUM(E154:E165)</f>
        <v>6</v>
      </c>
      <c r="F166" s="901">
        <f>E166/D166</f>
        <v>1.9354838709677418</v>
      </c>
      <c r="G166" s="890">
        <f>SUM(G154:G165)</f>
        <v>0</v>
      </c>
      <c r="H166" s="891">
        <f>SUM(H154:H165)</f>
        <v>0</v>
      </c>
      <c r="I166" s="892">
        <f>SUM(I154:I165)</f>
        <v>513</v>
      </c>
      <c r="J166" s="895">
        <v>0</v>
      </c>
      <c r="K166" s="328">
        <f>SUM(K154:K165)</f>
        <v>199415.1</v>
      </c>
      <c r="L166" s="666">
        <f>SUM(L154:L165)</f>
        <v>199415.1</v>
      </c>
      <c r="M166" s="666">
        <f>SUM(M154:M165)</f>
        <v>91062</v>
      </c>
      <c r="N166" s="663">
        <f t="shared" si="6"/>
        <v>0.45664545964673686</v>
      </c>
    </row>
    <row r="167" spans="1:14" x14ac:dyDescent="0.25">
      <c r="B167" s="266"/>
      <c r="C167" s="266"/>
      <c r="D167" s="266"/>
      <c r="E167" s="266"/>
      <c r="F167" s="266"/>
      <c r="G167" s="266"/>
      <c r="H167" s="266"/>
      <c r="I167" s="266"/>
      <c r="J167" s="266"/>
      <c r="K167" s="266"/>
      <c r="L167" s="266"/>
      <c r="M167" s="266"/>
      <c r="N167" s="266"/>
    </row>
    <row r="168" spans="1:14" x14ac:dyDescent="0.25">
      <c r="B168" s="266"/>
      <c r="C168" s="266"/>
      <c r="D168" s="266"/>
      <c r="E168" s="266"/>
      <c r="F168" s="266"/>
      <c r="G168" s="266"/>
      <c r="H168" s="266"/>
      <c r="I168" s="266"/>
      <c r="J168" s="266"/>
      <c r="K168" s="266"/>
      <c r="L168" s="266"/>
      <c r="M168" s="266"/>
      <c r="N168" s="266"/>
    </row>
    <row r="169" spans="1:14" x14ac:dyDescent="0.25">
      <c r="B169" s="266"/>
      <c r="C169" s="266"/>
      <c r="D169" s="266"/>
      <c r="E169" s="266"/>
      <c r="F169" s="266"/>
      <c r="G169" s="266"/>
      <c r="H169" s="266"/>
      <c r="I169" s="266"/>
      <c r="J169" s="266"/>
      <c r="K169" s="266"/>
      <c r="L169" s="266"/>
      <c r="M169" s="266"/>
      <c r="N169" s="266"/>
    </row>
    <row r="170" spans="1:14" x14ac:dyDescent="0.25">
      <c r="B170" s="266"/>
      <c r="C170" s="266"/>
      <c r="D170" s="266"/>
      <c r="E170" s="266"/>
      <c r="F170" s="266"/>
      <c r="G170" s="266"/>
      <c r="H170" s="266"/>
      <c r="I170" s="266"/>
      <c r="J170" s="266"/>
      <c r="K170" s="266"/>
      <c r="L170" s="266"/>
      <c r="M170" s="266"/>
      <c r="N170" s="266"/>
    </row>
    <row r="171" spans="1:14" x14ac:dyDescent="0.25">
      <c r="B171" s="266"/>
      <c r="C171" s="266"/>
      <c r="D171" s="266"/>
      <c r="E171" s="266"/>
      <c r="F171" s="266"/>
      <c r="G171" s="266"/>
      <c r="H171" s="266"/>
      <c r="I171" s="266"/>
      <c r="J171" s="266"/>
      <c r="K171" s="266"/>
      <c r="L171" s="266"/>
      <c r="M171" s="266"/>
      <c r="N171" s="266"/>
    </row>
    <row r="172" spans="1:14" x14ac:dyDescent="0.25">
      <c r="B172" s="266"/>
      <c r="C172" s="266"/>
      <c r="D172" s="266"/>
      <c r="E172" s="266"/>
      <c r="F172" s="266"/>
      <c r="G172" s="266"/>
      <c r="H172" s="266"/>
      <c r="I172" s="266"/>
      <c r="J172" s="266"/>
      <c r="K172" s="266"/>
      <c r="L172" s="266"/>
      <c r="M172" s="266"/>
      <c r="N172" s="266"/>
    </row>
    <row r="173" spans="1:14" x14ac:dyDescent="0.25">
      <c r="B173" s="266"/>
      <c r="C173" s="266"/>
      <c r="D173" s="266"/>
      <c r="E173" s="266"/>
      <c r="F173" s="266"/>
      <c r="G173" s="266"/>
      <c r="H173" s="266"/>
      <c r="I173" s="266"/>
      <c r="J173" s="266"/>
      <c r="K173" s="266"/>
      <c r="L173" s="266"/>
      <c r="M173" s="266"/>
      <c r="N173" s="266"/>
    </row>
    <row r="174" spans="1:14" x14ac:dyDescent="0.25">
      <c r="B174" s="266"/>
      <c r="C174" s="266"/>
      <c r="D174" s="266"/>
      <c r="E174" s="266"/>
      <c r="F174" s="266"/>
      <c r="G174" s="266"/>
      <c r="H174" s="266"/>
      <c r="I174" s="266"/>
      <c r="J174" s="266"/>
      <c r="K174" s="266"/>
      <c r="L174" s="266"/>
      <c r="M174" s="266"/>
      <c r="N174" s="266"/>
    </row>
    <row r="175" spans="1:14" x14ac:dyDescent="0.25">
      <c r="B175" s="266"/>
      <c r="C175" s="266"/>
      <c r="D175" s="266"/>
      <c r="E175" s="266"/>
      <c r="F175" s="266"/>
      <c r="G175" s="266"/>
      <c r="H175" s="266"/>
      <c r="I175" s="266"/>
      <c r="J175" s="266"/>
      <c r="K175" s="266"/>
      <c r="L175" s="266"/>
      <c r="M175" s="266"/>
      <c r="N175" s="266"/>
    </row>
    <row r="176" spans="1:14" x14ac:dyDescent="0.25">
      <c r="B176" s="266"/>
      <c r="C176" s="266"/>
      <c r="D176" s="266"/>
      <c r="E176" s="266"/>
      <c r="F176" s="266"/>
      <c r="G176" s="266"/>
      <c r="H176" s="266"/>
      <c r="I176" s="266"/>
      <c r="J176" s="266"/>
      <c r="K176" s="266"/>
      <c r="L176" s="266"/>
      <c r="M176" s="266"/>
      <c r="N176" s="266"/>
    </row>
    <row r="177" spans="2:14" x14ac:dyDescent="0.25">
      <c r="B177" s="266"/>
      <c r="C177" s="266"/>
      <c r="D177" s="266"/>
      <c r="E177" s="266"/>
      <c r="F177" s="266"/>
      <c r="G177" s="266"/>
      <c r="H177" s="266"/>
      <c r="I177" s="266"/>
      <c r="J177" s="266"/>
      <c r="K177" s="266"/>
      <c r="L177" s="266"/>
      <c r="M177" s="266"/>
      <c r="N177" s="266"/>
    </row>
    <row r="178" spans="2:14" x14ac:dyDescent="0.25">
      <c r="B178" s="266"/>
      <c r="C178" s="266"/>
      <c r="D178" s="266"/>
      <c r="E178" s="266"/>
      <c r="F178" s="266"/>
      <c r="G178" s="266"/>
      <c r="H178" s="266"/>
      <c r="I178" s="266"/>
      <c r="J178" s="266"/>
      <c r="K178" s="266"/>
      <c r="L178" s="266"/>
      <c r="M178" s="266"/>
      <c r="N178" s="266"/>
    </row>
    <row r="179" spans="2:14" x14ac:dyDescent="0.25">
      <c r="B179" s="266"/>
      <c r="C179" s="266"/>
      <c r="D179" s="266"/>
      <c r="E179" s="266"/>
      <c r="F179" s="266"/>
      <c r="G179" s="266"/>
      <c r="H179" s="266"/>
      <c r="I179" s="266"/>
      <c r="J179" s="266"/>
      <c r="K179" s="266"/>
      <c r="L179" s="266"/>
      <c r="M179" s="266"/>
      <c r="N179" s="266"/>
    </row>
    <row r="180" spans="2:14" x14ac:dyDescent="0.25">
      <c r="B180" s="266"/>
      <c r="C180" s="266"/>
      <c r="D180" s="266"/>
      <c r="E180" s="266"/>
      <c r="F180" s="266"/>
      <c r="G180" s="266"/>
      <c r="H180" s="266"/>
      <c r="I180" s="266"/>
      <c r="J180" s="266"/>
      <c r="K180" s="266"/>
      <c r="L180" s="266"/>
      <c r="M180" s="266"/>
      <c r="N180" s="266"/>
    </row>
    <row r="181" spans="2:14" x14ac:dyDescent="0.25">
      <c r="B181" s="266"/>
      <c r="C181" s="266"/>
      <c r="D181" s="266"/>
      <c r="E181" s="266"/>
      <c r="F181" s="266"/>
      <c r="G181" s="266"/>
      <c r="H181" s="266"/>
      <c r="I181" s="266"/>
      <c r="J181" s="266"/>
      <c r="K181" s="266"/>
      <c r="L181" s="266"/>
      <c r="M181" s="266"/>
      <c r="N181" s="266"/>
    </row>
    <row r="182" spans="2:14" x14ac:dyDescent="0.25">
      <c r="B182" s="266"/>
      <c r="C182" s="266"/>
      <c r="D182" s="266"/>
      <c r="E182" s="266"/>
      <c r="F182" s="266"/>
      <c r="G182" s="266"/>
      <c r="H182" s="266"/>
      <c r="I182" s="266"/>
      <c r="J182" s="266"/>
      <c r="K182" s="266"/>
      <c r="L182" s="266"/>
      <c r="M182" s="266"/>
      <c r="N182" s="266"/>
    </row>
    <row r="183" spans="2:14" x14ac:dyDescent="0.25">
      <c r="B183" s="266"/>
      <c r="C183" s="266"/>
      <c r="D183" s="266"/>
      <c r="E183" s="266"/>
      <c r="F183" s="266"/>
      <c r="G183" s="266"/>
      <c r="H183" s="266"/>
      <c r="I183" s="266"/>
      <c r="J183" s="266"/>
      <c r="K183" s="266"/>
      <c r="L183" s="266"/>
      <c r="M183" s="266"/>
      <c r="N183" s="266"/>
    </row>
    <row r="184" spans="2:14" x14ac:dyDescent="0.25">
      <c r="B184" s="266"/>
      <c r="C184" s="266"/>
      <c r="D184" s="266"/>
      <c r="E184" s="266"/>
      <c r="F184" s="266"/>
      <c r="G184" s="266"/>
      <c r="H184" s="266"/>
      <c r="I184" s="266"/>
      <c r="J184" s="266"/>
      <c r="K184" s="266"/>
      <c r="L184" s="266"/>
      <c r="M184" s="266"/>
      <c r="N184" s="266"/>
    </row>
    <row r="185" spans="2:14" x14ac:dyDescent="0.25">
      <c r="B185" s="266"/>
      <c r="C185" s="266"/>
      <c r="D185" s="266"/>
      <c r="E185" s="266"/>
      <c r="F185" s="266"/>
      <c r="G185" s="266"/>
      <c r="H185" s="266"/>
      <c r="I185" s="266"/>
      <c r="J185" s="266"/>
      <c r="K185" s="266"/>
      <c r="L185" s="266"/>
      <c r="M185" s="266"/>
      <c r="N185" s="266"/>
    </row>
    <row r="186" spans="2:14" x14ac:dyDescent="0.25">
      <c r="B186" s="266"/>
      <c r="C186" s="266"/>
      <c r="D186" s="266"/>
      <c r="E186" s="266"/>
      <c r="F186" s="266"/>
      <c r="G186" s="266"/>
      <c r="H186" s="266"/>
      <c r="I186" s="266"/>
      <c r="J186" s="266"/>
      <c r="K186" s="266"/>
      <c r="L186" s="266"/>
      <c r="M186" s="266"/>
      <c r="N186" s="266"/>
    </row>
    <row r="187" spans="2:14" x14ac:dyDescent="0.25">
      <c r="B187" s="266"/>
      <c r="C187" s="266"/>
      <c r="D187" s="266"/>
      <c r="E187" s="266"/>
      <c r="F187" s="266"/>
      <c r="G187" s="266"/>
      <c r="H187" s="266"/>
      <c r="I187" s="266"/>
      <c r="J187" s="266"/>
      <c r="K187" s="266"/>
      <c r="L187" s="266"/>
      <c r="M187" s="266"/>
      <c r="N187" s="266"/>
    </row>
    <row r="188" spans="2:14" x14ac:dyDescent="0.25">
      <c r="B188" s="266"/>
      <c r="C188" s="266"/>
      <c r="D188" s="266"/>
      <c r="E188" s="266"/>
      <c r="F188" s="266"/>
      <c r="G188" s="266"/>
      <c r="H188" s="266"/>
      <c r="I188" s="266"/>
      <c r="J188" s="266"/>
      <c r="K188" s="266"/>
      <c r="L188" s="266"/>
      <c r="M188" s="266"/>
      <c r="N188" s="266"/>
    </row>
    <row r="189" spans="2:14" x14ac:dyDescent="0.25">
      <c r="B189" s="266"/>
      <c r="C189" s="266"/>
      <c r="D189" s="266"/>
      <c r="E189" s="266"/>
      <c r="F189" s="266"/>
      <c r="G189" s="266"/>
      <c r="H189" s="266"/>
      <c r="I189" s="266"/>
      <c r="J189" s="266"/>
      <c r="K189" s="266"/>
      <c r="L189" s="266"/>
      <c r="M189" s="266"/>
      <c r="N189" s="266"/>
    </row>
    <row r="190" spans="2:14" x14ac:dyDescent="0.25">
      <c r="B190" s="266"/>
      <c r="C190" s="266"/>
      <c r="D190" s="266"/>
      <c r="E190" s="266"/>
      <c r="F190" s="266"/>
      <c r="G190" s="266"/>
      <c r="H190" s="266"/>
      <c r="I190" s="266"/>
      <c r="J190" s="266"/>
      <c r="K190" s="266"/>
      <c r="L190" s="266"/>
      <c r="M190" s="266"/>
      <c r="N190" s="266"/>
    </row>
    <row r="191" spans="2:14" x14ac:dyDescent="0.25">
      <c r="B191" s="266"/>
      <c r="C191" s="266"/>
      <c r="D191" s="266"/>
      <c r="E191" s="266"/>
      <c r="F191" s="266"/>
      <c r="G191" s="266"/>
      <c r="H191" s="266"/>
      <c r="I191" s="266"/>
      <c r="J191" s="266"/>
      <c r="K191" s="266"/>
      <c r="L191" s="266"/>
      <c r="M191" s="266"/>
      <c r="N191" s="266"/>
    </row>
    <row r="192" spans="2:14" x14ac:dyDescent="0.25">
      <c r="B192" s="266"/>
      <c r="C192" s="266"/>
      <c r="D192" s="266"/>
      <c r="E192" s="266"/>
      <c r="F192" s="266"/>
      <c r="G192" s="266"/>
      <c r="H192" s="266"/>
      <c r="I192" s="266"/>
      <c r="J192" s="266"/>
      <c r="K192" s="266"/>
      <c r="L192" s="266"/>
      <c r="M192" s="266"/>
      <c r="N192" s="266"/>
    </row>
    <row r="193" spans="2:14" x14ac:dyDescent="0.25">
      <c r="B193" s="266"/>
      <c r="C193" s="266"/>
      <c r="D193" s="266"/>
      <c r="E193" s="266"/>
      <c r="F193" s="266"/>
      <c r="G193" s="266"/>
      <c r="H193" s="266"/>
      <c r="I193" s="266"/>
      <c r="J193" s="266"/>
      <c r="K193" s="266"/>
      <c r="L193" s="266"/>
      <c r="M193" s="266"/>
      <c r="N193" s="266"/>
    </row>
    <row r="194" spans="2:14" x14ac:dyDescent="0.25">
      <c r="B194" s="266"/>
      <c r="C194" s="266"/>
      <c r="D194" s="266"/>
      <c r="E194" s="266"/>
      <c r="F194" s="266"/>
      <c r="G194" s="266"/>
      <c r="H194" s="266"/>
      <c r="I194" s="266"/>
      <c r="J194" s="266"/>
      <c r="K194" s="266"/>
      <c r="L194" s="266"/>
      <c r="M194" s="266"/>
      <c r="N194" s="266"/>
    </row>
    <row r="195" spans="2:14" x14ac:dyDescent="0.25">
      <c r="B195" s="266"/>
      <c r="C195" s="266"/>
      <c r="D195" s="266"/>
      <c r="E195" s="266"/>
      <c r="F195" s="266"/>
      <c r="G195" s="266"/>
      <c r="H195" s="266"/>
      <c r="I195" s="266"/>
      <c r="J195" s="266"/>
      <c r="K195" s="266"/>
      <c r="L195" s="266"/>
      <c r="M195" s="266"/>
      <c r="N195" s="266"/>
    </row>
    <row r="196" spans="2:14" x14ac:dyDescent="0.25">
      <c r="B196" s="266"/>
      <c r="C196" s="266"/>
      <c r="D196" s="266"/>
      <c r="E196" s="266"/>
      <c r="F196" s="266"/>
      <c r="G196" s="266"/>
      <c r="H196" s="266"/>
      <c r="I196" s="266"/>
      <c r="J196" s="266"/>
      <c r="K196" s="266"/>
      <c r="L196" s="266"/>
      <c r="M196" s="266"/>
      <c r="N196" s="266"/>
    </row>
    <row r="197" spans="2:14" x14ac:dyDescent="0.25">
      <c r="B197" s="266"/>
      <c r="C197" s="266"/>
      <c r="D197" s="266"/>
      <c r="E197" s="266"/>
      <c r="F197" s="266"/>
      <c r="G197" s="266"/>
      <c r="H197" s="266"/>
      <c r="I197" s="266"/>
      <c r="J197" s="266"/>
      <c r="K197" s="266"/>
      <c r="L197" s="266"/>
      <c r="M197" s="266"/>
      <c r="N197" s="266"/>
    </row>
    <row r="198" spans="2:14" x14ac:dyDescent="0.25">
      <c r="B198" s="266"/>
      <c r="C198" s="266"/>
      <c r="D198" s="266"/>
      <c r="E198" s="266"/>
      <c r="F198" s="266"/>
      <c r="G198" s="266"/>
      <c r="H198" s="266"/>
      <c r="I198" s="266"/>
      <c r="J198" s="266"/>
      <c r="K198" s="266"/>
      <c r="L198" s="266"/>
      <c r="M198" s="266"/>
      <c r="N198" s="266"/>
    </row>
    <row r="199" spans="2:14" x14ac:dyDescent="0.25">
      <c r="B199" s="266"/>
      <c r="C199" s="266"/>
      <c r="D199" s="266"/>
      <c r="E199" s="266"/>
      <c r="F199" s="266"/>
      <c r="G199" s="266"/>
      <c r="H199" s="266"/>
      <c r="I199" s="266"/>
      <c r="J199" s="266"/>
      <c r="K199" s="266"/>
      <c r="L199" s="266"/>
      <c r="M199" s="266"/>
      <c r="N199" s="266"/>
    </row>
    <row r="200" spans="2:14" x14ac:dyDescent="0.25">
      <c r="B200" s="266"/>
      <c r="C200" s="266"/>
      <c r="D200" s="266"/>
      <c r="E200" s="266"/>
      <c r="F200" s="266"/>
      <c r="G200" s="266"/>
      <c r="H200" s="266"/>
      <c r="I200" s="266"/>
      <c r="J200" s="266"/>
      <c r="K200" s="266"/>
      <c r="L200" s="266"/>
      <c r="M200" s="266"/>
      <c r="N200" s="266"/>
    </row>
    <row r="201" spans="2:14" x14ac:dyDescent="0.25">
      <c r="B201" s="266"/>
      <c r="C201" s="266"/>
      <c r="D201" s="266"/>
      <c r="E201" s="266"/>
      <c r="F201" s="266"/>
      <c r="G201" s="266"/>
      <c r="H201" s="266"/>
      <c r="I201" s="266"/>
      <c r="J201" s="266"/>
      <c r="K201" s="266"/>
      <c r="L201" s="266"/>
      <c r="M201" s="266"/>
      <c r="N201" s="266"/>
    </row>
    <row r="202" spans="2:14" x14ac:dyDescent="0.25">
      <c r="B202" s="266"/>
      <c r="C202" s="266"/>
      <c r="D202" s="266"/>
      <c r="E202" s="266"/>
      <c r="F202" s="266"/>
      <c r="G202" s="266"/>
      <c r="H202" s="266"/>
      <c r="I202" s="266"/>
      <c r="J202" s="266"/>
      <c r="K202" s="266"/>
      <c r="L202" s="266"/>
      <c r="M202" s="266"/>
      <c r="N202" s="266"/>
    </row>
    <row r="203" spans="2:14" x14ac:dyDescent="0.25">
      <c r="B203" s="266"/>
      <c r="C203" s="266"/>
      <c r="D203" s="266"/>
      <c r="E203" s="266"/>
      <c r="F203" s="266"/>
      <c r="G203" s="266"/>
      <c r="H203" s="266"/>
      <c r="I203" s="266"/>
      <c r="J203" s="266"/>
      <c r="K203" s="266"/>
      <c r="L203" s="266"/>
      <c r="M203" s="266"/>
      <c r="N203" s="266"/>
    </row>
    <row r="204" spans="2:14" x14ac:dyDescent="0.25">
      <c r="B204" s="266"/>
      <c r="C204" s="266"/>
      <c r="D204" s="266"/>
      <c r="E204" s="266"/>
      <c r="F204" s="266"/>
      <c r="G204" s="266"/>
      <c r="H204" s="266"/>
      <c r="I204" s="266"/>
      <c r="J204" s="266"/>
      <c r="K204" s="266"/>
      <c r="L204" s="266"/>
      <c r="M204" s="266"/>
      <c r="N204" s="266"/>
    </row>
    <row r="205" spans="2:14" x14ac:dyDescent="0.25">
      <c r="B205" s="266"/>
      <c r="C205" s="266"/>
      <c r="D205" s="266"/>
      <c r="E205" s="266"/>
      <c r="F205" s="266"/>
      <c r="G205" s="266"/>
      <c r="H205" s="266"/>
      <c r="I205" s="266"/>
      <c r="J205" s="266"/>
      <c r="K205" s="266"/>
      <c r="L205" s="266"/>
      <c r="M205" s="266"/>
      <c r="N205" s="266"/>
    </row>
    <row r="206" spans="2:14" x14ac:dyDescent="0.25">
      <c r="B206" s="266"/>
      <c r="C206" s="266"/>
      <c r="D206" s="266"/>
      <c r="E206" s="266"/>
      <c r="F206" s="266"/>
      <c r="G206" s="266"/>
      <c r="H206" s="266"/>
      <c r="I206" s="266"/>
      <c r="J206" s="266"/>
      <c r="K206" s="266"/>
      <c r="L206" s="266"/>
      <c r="M206" s="266"/>
      <c r="N206" s="266"/>
    </row>
    <row r="207" spans="2:14" x14ac:dyDescent="0.25">
      <c r="B207" s="266"/>
      <c r="C207" s="266"/>
      <c r="D207" s="266"/>
      <c r="E207" s="266"/>
      <c r="F207" s="266"/>
      <c r="G207" s="266"/>
      <c r="H207" s="266"/>
      <c r="I207" s="266"/>
      <c r="J207" s="266"/>
      <c r="K207" s="266"/>
      <c r="L207" s="266"/>
      <c r="M207" s="266"/>
      <c r="N207" s="266"/>
    </row>
    <row r="208" spans="2:14" x14ac:dyDescent="0.25">
      <c r="B208" s="266"/>
      <c r="C208" s="266"/>
      <c r="D208" s="266"/>
      <c r="E208" s="266"/>
      <c r="F208" s="266"/>
      <c r="G208" s="266"/>
      <c r="H208" s="266"/>
      <c r="I208" s="266"/>
      <c r="J208" s="266"/>
      <c r="K208" s="266"/>
      <c r="L208" s="266"/>
      <c r="M208" s="266"/>
      <c r="N208" s="266"/>
    </row>
    <row r="209" spans="2:14" x14ac:dyDescent="0.25">
      <c r="B209" s="266"/>
      <c r="C209" s="266"/>
      <c r="D209" s="266"/>
      <c r="E209" s="266"/>
      <c r="F209" s="266"/>
      <c r="G209" s="266"/>
      <c r="H209" s="266"/>
      <c r="I209" s="266"/>
      <c r="J209" s="266"/>
      <c r="K209" s="266"/>
      <c r="L209" s="266"/>
      <c r="M209" s="266"/>
      <c r="N209" s="266"/>
    </row>
    <row r="210" spans="2:14" x14ac:dyDescent="0.25">
      <c r="B210" s="266"/>
      <c r="C210" s="266"/>
      <c r="D210" s="266"/>
      <c r="E210" s="266"/>
      <c r="F210" s="266"/>
      <c r="G210" s="266"/>
      <c r="H210" s="266"/>
      <c r="I210" s="266"/>
      <c r="J210" s="266"/>
      <c r="K210" s="266"/>
      <c r="L210" s="266"/>
      <c r="M210" s="266"/>
      <c r="N210" s="266"/>
    </row>
    <row r="211" spans="2:14" x14ac:dyDescent="0.25">
      <c r="B211" s="266"/>
      <c r="C211" s="266"/>
      <c r="D211" s="266"/>
      <c r="E211" s="266"/>
      <c r="F211" s="266"/>
      <c r="G211" s="266"/>
      <c r="H211" s="266"/>
      <c r="I211" s="266"/>
      <c r="J211" s="266"/>
      <c r="K211" s="266"/>
      <c r="L211" s="266"/>
      <c r="M211" s="266"/>
      <c r="N211" s="266"/>
    </row>
    <row r="212" spans="2:14" x14ac:dyDescent="0.25">
      <c r="B212" s="266"/>
      <c r="C212" s="266"/>
      <c r="D212" s="266"/>
      <c r="E212" s="266"/>
      <c r="F212" s="266"/>
      <c r="G212" s="266"/>
      <c r="H212" s="266"/>
      <c r="I212" s="266"/>
      <c r="J212" s="266"/>
      <c r="K212" s="266"/>
      <c r="L212" s="266"/>
      <c r="M212" s="266"/>
      <c r="N212" s="266"/>
    </row>
    <row r="213" spans="2:14" x14ac:dyDescent="0.25">
      <c r="B213" s="266"/>
      <c r="C213" s="266"/>
      <c r="D213" s="266"/>
      <c r="E213" s="266"/>
      <c r="F213" s="266"/>
      <c r="G213" s="266"/>
      <c r="H213" s="266"/>
      <c r="I213" s="266"/>
      <c r="J213" s="266"/>
      <c r="K213" s="266"/>
      <c r="L213" s="266"/>
      <c r="M213" s="266"/>
      <c r="N213" s="266"/>
    </row>
    <row r="214" spans="2:14" x14ac:dyDescent="0.25">
      <c r="B214" s="266"/>
      <c r="C214" s="266"/>
      <c r="D214" s="266"/>
      <c r="E214" s="266"/>
      <c r="F214" s="266"/>
      <c r="G214" s="266"/>
      <c r="H214" s="266"/>
      <c r="I214" s="266"/>
      <c r="J214" s="266"/>
      <c r="K214" s="266"/>
      <c r="L214" s="266"/>
      <c r="M214" s="266"/>
      <c r="N214" s="266"/>
    </row>
    <row r="215" spans="2:14" x14ac:dyDescent="0.25">
      <c r="B215" s="266"/>
      <c r="C215" s="266"/>
      <c r="D215" s="266"/>
      <c r="E215" s="266"/>
      <c r="F215" s="266"/>
      <c r="G215" s="266"/>
      <c r="H215" s="266"/>
      <c r="I215" s="266"/>
      <c r="J215" s="266"/>
      <c r="K215" s="266"/>
      <c r="L215" s="266"/>
      <c r="M215" s="266"/>
      <c r="N215" s="266"/>
    </row>
  </sheetData>
  <mergeCells count="31">
    <mergeCell ref="A1:I1"/>
    <mergeCell ref="A137:A153"/>
    <mergeCell ref="G2:J2"/>
    <mergeCell ref="C135:F135"/>
    <mergeCell ref="A4:A20"/>
    <mergeCell ref="A2:B3"/>
    <mergeCell ref="C2:F2"/>
    <mergeCell ref="A102:B103"/>
    <mergeCell ref="C102:F102"/>
    <mergeCell ref="G102:J102"/>
    <mergeCell ref="A104:A120"/>
    <mergeCell ref="A121:A133"/>
    <mergeCell ref="G69:J69"/>
    <mergeCell ref="A154:A166"/>
    <mergeCell ref="A21:A33"/>
    <mergeCell ref="A135:B136"/>
    <mergeCell ref="A69:B70"/>
    <mergeCell ref="C69:F69"/>
    <mergeCell ref="A71:A87"/>
    <mergeCell ref="A88:A100"/>
    <mergeCell ref="A101:I101"/>
    <mergeCell ref="A134:I134"/>
    <mergeCell ref="A35:I35"/>
    <mergeCell ref="A68:I68"/>
    <mergeCell ref="K135:N135"/>
    <mergeCell ref="A55:A67"/>
    <mergeCell ref="A38:A54"/>
    <mergeCell ref="A36:B37"/>
    <mergeCell ref="G36:J36"/>
    <mergeCell ref="C36:F36"/>
    <mergeCell ref="G135:J13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>
    <oddFooter>&amp;LPřehled hospodaření za rok 2020</oddFooter>
  </headerFooter>
  <rowBreaks count="4" manualBreakCount="4">
    <brk id="34" max="9" man="1"/>
    <brk id="67" max="9" man="1"/>
    <brk id="100" max="9" man="1"/>
    <brk id="133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O42"/>
  <sheetViews>
    <sheetView view="pageBreakPreview" topLeftCell="A8" zoomScale="90" zoomScaleNormal="100" zoomScaleSheetLayoutView="90" workbookViewId="0">
      <selection activeCell="G4" sqref="G4:H10"/>
    </sheetView>
  </sheetViews>
  <sheetFormatPr defaultColWidth="9.109375" defaultRowHeight="15" x14ac:dyDescent="0.25"/>
  <cols>
    <col min="1" max="1" width="4.5546875" style="267" customWidth="1"/>
    <col min="2" max="2" width="31.33203125" style="267" customWidth="1"/>
    <col min="3" max="3" width="12" style="267" customWidth="1"/>
    <col min="4" max="4" width="12.109375" style="267" customWidth="1"/>
    <col min="5" max="5" width="10.109375" style="267" customWidth="1"/>
    <col min="6" max="6" width="11" style="267" customWidth="1"/>
    <col min="7" max="7" width="11.33203125" style="267" customWidth="1"/>
    <col min="8" max="8" width="11.5546875" style="267" customWidth="1"/>
    <col min="9" max="9" width="12.33203125" style="267" customWidth="1"/>
    <col min="10" max="10" width="11.5546875" style="267" customWidth="1"/>
    <col min="11" max="11" width="12.109375" style="267" customWidth="1"/>
    <col min="12" max="12" width="12" style="267" customWidth="1"/>
    <col min="13" max="13" width="12.88671875" style="267" customWidth="1"/>
    <col min="14" max="14" width="10.88671875" style="267" customWidth="1"/>
    <col min="15" max="15" width="22.44140625" style="267" customWidth="1"/>
    <col min="16" max="16384" width="9.109375" style="267"/>
  </cols>
  <sheetData>
    <row r="1" spans="1:14" ht="54" customHeight="1" x14ac:dyDescent="0.25">
      <c r="A1" s="1198" t="s">
        <v>517</v>
      </c>
      <c r="B1" s="1198"/>
      <c r="C1" s="1198"/>
      <c r="D1" s="1198"/>
      <c r="E1" s="1198"/>
      <c r="F1" s="1198"/>
      <c r="G1" s="1198"/>
      <c r="H1" s="1198"/>
      <c r="I1" s="1198"/>
      <c r="J1" s="1198"/>
      <c r="K1" s="1199"/>
      <c r="L1" s="1199"/>
      <c r="M1" s="1200" t="s">
        <v>231</v>
      </c>
      <c r="N1" s="1200"/>
    </row>
    <row r="2" spans="1:14" ht="33.75" customHeight="1" x14ac:dyDescent="0.25">
      <c r="A2" s="1185" t="s">
        <v>18</v>
      </c>
      <c r="B2" s="1201"/>
      <c r="C2" s="1204" t="s">
        <v>315</v>
      </c>
      <c r="D2" s="1172"/>
      <c r="E2" s="1172"/>
      <c r="F2" s="1172"/>
      <c r="G2" s="1176" t="s">
        <v>316</v>
      </c>
      <c r="H2" s="1172"/>
      <c r="I2" s="1172"/>
      <c r="J2" s="1172"/>
      <c r="K2" s="1205" t="s">
        <v>141</v>
      </c>
      <c r="L2" s="1172"/>
      <c r="M2" s="1172"/>
      <c r="N2" s="1172"/>
    </row>
    <row r="3" spans="1:14" ht="21" customHeight="1" x14ac:dyDescent="0.25">
      <c r="A3" s="1202"/>
      <c r="B3" s="1203"/>
      <c r="C3" s="843" t="s">
        <v>369</v>
      </c>
      <c r="D3" s="843" t="s">
        <v>370</v>
      </c>
      <c r="E3" s="843" t="s">
        <v>20</v>
      </c>
      <c r="F3" s="843" t="s">
        <v>22</v>
      </c>
      <c r="G3" s="843" t="s">
        <v>369</v>
      </c>
      <c r="H3" s="843" t="s">
        <v>370</v>
      </c>
      <c r="I3" s="843" t="s">
        <v>20</v>
      </c>
      <c r="J3" s="843" t="s">
        <v>22</v>
      </c>
      <c r="K3" s="843" t="s">
        <v>369</v>
      </c>
      <c r="L3" s="843" t="s">
        <v>370</v>
      </c>
      <c r="M3" s="843" t="s">
        <v>20</v>
      </c>
      <c r="N3" s="843" t="s">
        <v>22</v>
      </c>
    </row>
    <row r="4" spans="1:14" ht="22.2" customHeight="1" x14ac:dyDescent="0.25">
      <c r="A4" s="1207" t="s">
        <v>31</v>
      </c>
      <c r="B4" s="272" t="s">
        <v>23</v>
      </c>
      <c r="C4" s="1210"/>
      <c r="D4" s="1211"/>
      <c r="E4" s="273">
        <f>'5 ZČ správní firmy'!BK4</f>
        <v>46</v>
      </c>
      <c r="F4" s="1216"/>
      <c r="G4" s="1219"/>
      <c r="H4" s="1220"/>
      <c r="I4" s="274">
        <v>0</v>
      </c>
      <c r="J4" s="1225"/>
      <c r="K4" s="1189"/>
      <c r="L4" s="1190"/>
      <c r="M4" s="275">
        <f>SUM(E4,I4)</f>
        <v>46</v>
      </c>
      <c r="N4" s="1160"/>
    </row>
    <row r="5" spans="1:14" ht="22.2" hidden="1" customHeight="1" x14ac:dyDescent="0.25">
      <c r="A5" s="1208"/>
      <c r="B5" s="276" t="s">
        <v>24</v>
      </c>
      <c r="C5" s="1212"/>
      <c r="D5" s="1213"/>
      <c r="E5" s="277">
        <f>'5 ZČ správní firmy'!BK5</f>
        <v>0</v>
      </c>
      <c r="F5" s="1217"/>
      <c r="G5" s="1221"/>
      <c r="H5" s="1222"/>
      <c r="I5" s="278">
        <v>0</v>
      </c>
      <c r="J5" s="1226"/>
      <c r="K5" s="1191"/>
      <c r="L5" s="1192"/>
      <c r="M5" s="279">
        <f t="shared" ref="M5:M10" si="0">SUM(E5,I5)</f>
        <v>0</v>
      </c>
      <c r="N5" s="1161"/>
    </row>
    <row r="6" spans="1:14" ht="22.2" customHeight="1" x14ac:dyDescent="0.25">
      <c r="A6" s="1208"/>
      <c r="B6" s="276" t="s">
        <v>25</v>
      </c>
      <c r="C6" s="1212"/>
      <c r="D6" s="1213"/>
      <c r="E6" s="277">
        <f>'5 ZČ správní firmy'!BK6</f>
        <v>747</v>
      </c>
      <c r="F6" s="1217"/>
      <c r="G6" s="1221"/>
      <c r="H6" s="1222"/>
      <c r="I6" s="278">
        <v>0</v>
      </c>
      <c r="J6" s="1226"/>
      <c r="K6" s="1191"/>
      <c r="L6" s="1192"/>
      <c r="M6" s="280">
        <f t="shared" si="0"/>
        <v>747</v>
      </c>
      <c r="N6" s="1161"/>
    </row>
    <row r="7" spans="1:14" ht="22.2" hidden="1" customHeight="1" x14ac:dyDescent="0.25">
      <c r="A7" s="1208"/>
      <c r="B7" s="276" t="s">
        <v>24</v>
      </c>
      <c r="C7" s="1212"/>
      <c r="D7" s="1213"/>
      <c r="E7" s="277">
        <f>'5 ZČ správní firmy'!BK7</f>
        <v>0</v>
      </c>
      <c r="F7" s="1217"/>
      <c r="G7" s="1221"/>
      <c r="H7" s="1222"/>
      <c r="I7" s="278">
        <v>0</v>
      </c>
      <c r="J7" s="1226"/>
      <c r="K7" s="1191"/>
      <c r="L7" s="1192"/>
      <c r="M7" s="280">
        <f t="shared" si="0"/>
        <v>0</v>
      </c>
      <c r="N7" s="1161"/>
    </row>
    <row r="8" spans="1:14" ht="22.2" customHeight="1" x14ac:dyDescent="0.25">
      <c r="A8" s="1208"/>
      <c r="B8" s="276" t="s">
        <v>26</v>
      </c>
      <c r="C8" s="1212"/>
      <c r="D8" s="1213"/>
      <c r="E8" s="277">
        <f>'5 ZČ správní firmy'!BK8</f>
        <v>506</v>
      </c>
      <c r="F8" s="1217"/>
      <c r="G8" s="1221"/>
      <c r="H8" s="1222"/>
      <c r="I8" s="278">
        <v>0</v>
      </c>
      <c r="J8" s="1226"/>
      <c r="K8" s="1191"/>
      <c r="L8" s="1192"/>
      <c r="M8" s="280">
        <f t="shared" si="0"/>
        <v>506</v>
      </c>
      <c r="N8" s="1161"/>
    </row>
    <row r="9" spans="1:14" ht="22.2" hidden="1" customHeight="1" x14ac:dyDescent="0.25">
      <c r="A9" s="1208"/>
      <c r="B9" s="276" t="s">
        <v>24</v>
      </c>
      <c r="C9" s="1212"/>
      <c r="D9" s="1213"/>
      <c r="E9" s="277">
        <f>'5 ZČ správní firmy'!BK9</f>
        <v>0</v>
      </c>
      <c r="F9" s="1217"/>
      <c r="G9" s="1221"/>
      <c r="H9" s="1222"/>
      <c r="I9" s="278">
        <v>0</v>
      </c>
      <c r="J9" s="1226"/>
      <c r="K9" s="1191"/>
      <c r="L9" s="1192"/>
      <c r="M9" s="281">
        <f t="shared" si="0"/>
        <v>0</v>
      </c>
      <c r="N9" s="1161"/>
    </row>
    <row r="10" spans="1:14" ht="22.2" customHeight="1" x14ac:dyDescent="0.25">
      <c r="A10" s="1209"/>
      <c r="B10" s="282" t="s">
        <v>27</v>
      </c>
      <c r="C10" s="1214"/>
      <c r="D10" s="1215"/>
      <c r="E10" s="283">
        <f>'5 ZČ správní firmy'!BK10</f>
        <v>12</v>
      </c>
      <c r="F10" s="1218"/>
      <c r="G10" s="1223"/>
      <c r="H10" s="1224"/>
      <c r="I10" s="284">
        <v>0</v>
      </c>
      <c r="J10" s="1227"/>
      <c r="K10" s="1193"/>
      <c r="L10" s="1194"/>
      <c r="M10" s="285">
        <f t="shared" si="0"/>
        <v>12</v>
      </c>
      <c r="N10" s="1206"/>
    </row>
    <row r="11" spans="1:14" x14ac:dyDescent="0.25">
      <c r="A11" s="1195" t="s">
        <v>29</v>
      </c>
      <c r="B11" s="272" t="s">
        <v>40</v>
      </c>
      <c r="C11" s="286">
        <f>'5 ZČ správní firmy'!BI11</f>
        <v>95840</v>
      </c>
      <c r="D11" s="273">
        <f>'5 ZČ správní firmy'!BJ11</f>
        <v>96840</v>
      </c>
      <c r="E11" s="273">
        <f>'5 ZČ správní firmy'!BK11</f>
        <v>28715</v>
      </c>
      <c r="F11" s="287">
        <f>E11/D11</f>
        <v>0.29652003304419661</v>
      </c>
      <c r="G11" s="288">
        <f>'6 ZČ odbory'!K137</f>
        <v>9500</v>
      </c>
      <c r="H11" s="273">
        <f>'6 ZČ odbory'!L137</f>
        <v>9500</v>
      </c>
      <c r="I11" s="273">
        <f>'6 ZČ odbory'!M137</f>
        <v>2488</v>
      </c>
      <c r="J11" s="287">
        <f>I11/H11</f>
        <v>0.26189473684210524</v>
      </c>
      <c r="K11" s="289">
        <f>C11+G11</f>
        <v>105340</v>
      </c>
      <c r="L11" s="290">
        <f>D11+H11</f>
        <v>106340</v>
      </c>
      <c r="M11" s="290">
        <f>E11+I11</f>
        <v>31203</v>
      </c>
      <c r="N11" s="291">
        <f>M11/L11</f>
        <v>0.29342674440473954</v>
      </c>
    </row>
    <row r="12" spans="1:14" x14ac:dyDescent="0.25">
      <c r="A12" s="1136"/>
      <c r="B12" s="292" t="s">
        <v>41</v>
      </c>
      <c r="C12" s="293">
        <f>'5 ZČ správní firmy'!BI12</f>
        <v>16920.900000000001</v>
      </c>
      <c r="D12" s="294">
        <f>'5 ZČ správní firmy'!BJ12</f>
        <v>17120.900000000001</v>
      </c>
      <c r="E12" s="294">
        <f>'5 ZČ správní firmy'!BK12</f>
        <v>15302</v>
      </c>
      <c r="F12" s="295">
        <f>E12/D12</f>
        <v>0.89376142609325437</v>
      </c>
      <c r="G12" s="296">
        <f>'6 ZČ odbory'!K138</f>
        <v>2000</v>
      </c>
      <c r="H12" s="294">
        <f>'6 ZČ odbory'!L138</f>
        <v>2000</v>
      </c>
      <c r="I12" s="294">
        <f>'6 ZČ odbory'!M138</f>
        <v>302</v>
      </c>
      <c r="J12" s="295">
        <f t="shared" ref="J12:J38" si="1">I12/H12</f>
        <v>0.151</v>
      </c>
      <c r="K12" s="297">
        <f t="shared" ref="K12:M26" si="2">C12+G12</f>
        <v>18920.900000000001</v>
      </c>
      <c r="L12" s="277">
        <f t="shared" si="2"/>
        <v>19120.900000000001</v>
      </c>
      <c r="M12" s="277">
        <f t="shared" si="2"/>
        <v>15604</v>
      </c>
      <c r="N12" s="298">
        <f t="shared" ref="N12:N38" si="3">M12/L12</f>
        <v>0.8160703732564889</v>
      </c>
    </row>
    <row r="13" spans="1:14" x14ac:dyDescent="0.25">
      <c r="A13" s="1136"/>
      <c r="B13" s="276" t="s">
        <v>34</v>
      </c>
      <c r="C13" s="293">
        <f>'5 ZČ správní firmy'!BI13</f>
        <v>0</v>
      </c>
      <c r="D13" s="294">
        <f>'5 ZČ správní firmy'!BJ13</f>
        <v>0</v>
      </c>
      <c r="E13" s="294">
        <f>'5 ZČ správní firmy'!BK13</f>
        <v>0</v>
      </c>
      <c r="F13" s="295">
        <v>0</v>
      </c>
      <c r="G13" s="296">
        <f>'6 ZČ odbory'!K139</f>
        <v>1400</v>
      </c>
      <c r="H13" s="294">
        <f>'6 ZČ odbory'!L139</f>
        <v>1400</v>
      </c>
      <c r="I13" s="294">
        <f>'6 ZČ odbory'!M139</f>
        <v>915</v>
      </c>
      <c r="J13" s="295">
        <f t="shared" si="1"/>
        <v>0.65357142857142858</v>
      </c>
      <c r="K13" s="297">
        <f t="shared" si="2"/>
        <v>1400</v>
      </c>
      <c r="L13" s="277">
        <f t="shared" si="2"/>
        <v>1400</v>
      </c>
      <c r="M13" s="277">
        <f t="shared" si="2"/>
        <v>915</v>
      </c>
      <c r="N13" s="298">
        <f t="shared" si="3"/>
        <v>0.65357142857142858</v>
      </c>
    </row>
    <row r="14" spans="1:14" x14ac:dyDescent="0.25">
      <c r="A14" s="1136"/>
      <c r="B14" s="292" t="s">
        <v>7</v>
      </c>
      <c r="C14" s="293">
        <f>'5 ZČ správní firmy'!BI14</f>
        <v>850</v>
      </c>
      <c r="D14" s="294">
        <f>'5 ZČ správní firmy'!BJ14</f>
        <v>750</v>
      </c>
      <c r="E14" s="294">
        <f>'5 ZČ správní firmy'!BK14</f>
        <v>139</v>
      </c>
      <c r="F14" s="295">
        <f>E14/D14</f>
        <v>0.18533333333333332</v>
      </c>
      <c r="G14" s="296">
        <f>'6 ZČ odbory'!K140</f>
        <v>1800</v>
      </c>
      <c r="H14" s="294">
        <f>'6 ZČ odbory'!L140</f>
        <v>1800</v>
      </c>
      <c r="I14" s="294">
        <f>'6 ZČ odbory'!M140</f>
        <v>582</v>
      </c>
      <c r="J14" s="295">
        <f t="shared" si="1"/>
        <v>0.32333333333333331</v>
      </c>
      <c r="K14" s="297">
        <f t="shared" si="2"/>
        <v>2650</v>
      </c>
      <c r="L14" s="277">
        <f t="shared" si="2"/>
        <v>2550</v>
      </c>
      <c r="M14" s="277">
        <f t="shared" si="2"/>
        <v>721</v>
      </c>
      <c r="N14" s="298">
        <f t="shared" si="3"/>
        <v>0.28274509803921566</v>
      </c>
    </row>
    <row r="15" spans="1:14" x14ac:dyDescent="0.25">
      <c r="A15" s="1136"/>
      <c r="B15" s="292" t="s">
        <v>8</v>
      </c>
      <c r="C15" s="293">
        <f>'5 ZČ správní firmy'!BI15</f>
        <v>8661.4</v>
      </c>
      <c r="D15" s="294">
        <f>'5 ZČ správní firmy'!BJ15</f>
        <v>8661.4</v>
      </c>
      <c r="E15" s="294">
        <f>'5 ZČ správní firmy'!BK15</f>
        <v>9296</v>
      </c>
      <c r="F15" s="295">
        <f>E15/D15</f>
        <v>1.0732676010806568</v>
      </c>
      <c r="G15" s="296">
        <f>'6 ZČ odbory'!K141</f>
        <v>0</v>
      </c>
      <c r="H15" s="294">
        <f>'6 ZČ odbory'!L141</f>
        <v>0</v>
      </c>
      <c r="I15" s="294">
        <f>'6 ZČ odbory'!M141</f>
        <v>0</v>
      </c>
      <c r="J15" s="295">
        <v>0</v>
      </c>
      <c r="K15" s="297">
        <f t="shared" si="2"/>
        <v>8661.4</v>
      </c>
      <c r="L15" s="277">
        <f t="shared" si="2"/>
        <v>8661.4</v>
      </c>
      <c r="M15" s="277">
        <f t="shared" si="2"/>
        <v>9296</v>
      </c>
      <c r="N15" s="298">
        <f t="shared" si="3"/>
        <v>1.0732676010806568</v>
      </c>
    </row>
    <row r="16" spans="1:14" x14ac:dyDescent="0.25">
      <c r="A16" s="1136"/>
      <c r="B16" s="292" t="s">
        <v>9</v>
      </c>
      <c r="C16" s="293">
        <f>'5 ZČ správní firmy'!BI16</f>
        <v>2380</v>
      </c>
      <c r="D16" s="294">
        <f>'5 ZČ správní firmy'!BJ16</f>
        <v>2380</v>
      </c>
      <c r="E16" s="294">
        <f>'5 ZČ správní firmy'!BK16</f>
        <v>733</v>
      </c>
      <c r="F16" s="295">
        <f>E16/D16</f>
        <v>0.30798319327731094</v>
      </c>
      <c r="G16" s="296">
        <f>'6 ZČ odbory'!K142</f>
        <v>200</v>
      </c>
      <c r="H16" s="294">
        <f>'6 ZČ odbory'!L142</f>
        <v>200</v>
      </c>
      <c r="I16" s="294">
        <f>'6 ZČ odbory'!M142</f>
        <v>0</v>
      </c>
      <c r="J16" s="295">
        <v>0</v>
      </c>
      <c r="K16" s="297">
        <f t="shared" si="2"/>
        <v>2580</v>
      </c>
      <c r="L16" s="277">
        <f t="shared" si="2"/>
        <v>2580</v>
      </c>
      <c r="M16" s="277">
        <f t="shared" si="2"/>
        <v>733</v>
      </c>
      <c r="N16" s="298">
        <f t="shared" si="3"/>
        <v>0.28410852713178297</v>
      </c>
    </row>
    <row r="17" spans="1:15" x14ac:dyDescent="0.25">
      <c r="A17" s="1136"/>
      <c r="B17" s="292" t="s">
        <v>10</v>
      </c>
      <c r="C17" s="293">
        <f>'5 ZČ správní firmy'!BI17</f>
        <v>9201.7000000000007</v>
      </c>
      <c r="D17" s="294">
        <f>'5 ZČ správní firmy'!BJ17</f>
        <v>9101.7000000000007</v>
      </c>
      <c r="E17" s="294">
        <f>'5 ZČ správní firmy'!BK17</f>
        <v>9879</v>
      </c>
      <c r="F17" s="295">
        <f>E17/D17</f>
        <v>1.0854016282672467</v>
      </c>
      <c r="G17" s="296">
        <f>'6 ZČ odbory'!K143</f>
        <v>9785.7000000000007</v>
      </c>
      <c r="H17" s="294">
        <f>'6 ZČ odbory'!L143</f>
        <v>9685.7000000000007</v>
      </c>
      <c r="I17" s="294">
        <f>'6 ZČ odbory'!M143</f>
        <v>3283</v>
      </c>
      <c r="J17" s="295">
        <f t="shared" si="1"/>
        <v>0.33895330229100629</v>
      </c>
      <c r="K17" s="297">
        <f t="shared" si="2"/>
        <v>18987.400000000001</v>
      </c>
      <c r="L17" s="277">
        <f t="shared" si="2"/>
        <v>18787.400000000001</v>
      </c>
      <c r="M17" s="277">
        <f t="shared" si="2"/>
        <v>13162</v>
      </c>
      <c r="N17" s="298">
        <f t="shared" si="3"/>
        <v>0.70057591790242391</v>
      </c>
    </row>
    <row r="18" spans="1:15" x14ac:dyDescent="0.25">
      <c r="A18" s="1136"/>
      <c r="B18" s="292" t="s">
        <v>142</v>
      </c>
      <c r="C18" s="293">
        <f>'5 ZČ správní firmy'!BI18</f>
        <v>0</v>
      </c>
      <c r="D18" s="294">
        <f>'5 ZČ správní firmy'!BJ18</f>
        <v>0</v>
      </c>
      <c r="E18" s="294">
        <f>'5 ZČ správní firmy'!BK18</f>
        <v>0</v>
      </c>
      <c r="F18" s="295">
        <v>0</v>
      </c>
      <c r="G18" s="296">
        <f>'6 ZČ odbory'!K144</f>
        <v>0</v>
      </c>
      <c r="H18" s="294">
        <f>'6 ZČ odbory'!L144</f>
        <v>0</v>
      </c>
      <c r="I18" s="294">
        <f>'6 ZČ odbory'!M144</f>
        <v>179</v>
      </c>
      <c r="J18" s="295">
        <v>0</v>
      </c>
      <c r="K18" s="297">
        <f t="shared" si="2"/>
        <v>0</v>
      </c>
      <c r="L18" s="277">
        <f t="shared" si="2"/>
        <v>0</v>
      </c>
      <c r="M18" s="277">
        <f t="shared" si="2"/>
        <v>179</v>
      </c>
      <c r="N18" s="298">
        <v>0</v>
      </c>
    </row>
    <row r="19" spans="1:15" x14ac:dyDescent="0.25">
      <c r="A19" s="1136"/>
      <c r="B19" s="292" t="s">
        <v>143</v>
      </c>
      <c r="C19" s="293">
        <f>'5 ZČ správní firmy'!BI19</f>
        <v>0</v>
      </c>
      <c r="D19" s="294">
        <f>'5 ZČ správní firmy'!BJ19</f>
        <v>0</v>
      </c>
      <c r="E19" s="294">
        <f>'5 ZČ správní firmy'!BK19</f>
        <v>0</v>
      </c>
      <c r="F19" s="295">
        <v>0</v>
      </c>
      <c r="G19" s="296">
        <f>'6 ZČ odbory'!K145</f>
        <v>24000</v>
      </c>
      <c r="H19" s="294">
        <f>'6 ZČ odbory'!L145</f>
        <v>24000</v>
      </c>
      <c r="I19" s="294">
        <f>'6 ZČ odbory'!M145</f>
        <v>23520</v>
      </c>
      <c r="J19" s="295">
        <f t="shared" si="1"/>
        <v>0.98</v>
      </c>
      <c r="K19" s="297">
        <f t="shared" si="2"/>
        <v>24000</v>
      </c>
      <c r="L19" s="277">
        <f t="shared" si="2"/>
        <v>24000</v>
      </c>
      <c r="M19" s="277">
        <f t="shared" si="2"/>
        <v>23520</v>
      </c>
      <c r="N19" s="298">
        <f t="shared" si="3"/>
        <v>0.98</v>
      </c>
    </row>
    <row r="20" spans="1:15" x14ac:dyDescent="0.25">
      <c r="A20" s="1136"/>
      <c r="B20" s="292" t="s">
        <v>35</v>
      </c>
      <c r="C20" s="293">
        <f>'5 ZČ správní firmy'!BI20</f>
        <v>5615</v>
      </c>
      <c r="D20" s="294">
        <f>'5 ZČ správní firmy'!BJ20</f>
        <v>5615</v>
      </c>
      <c r="E20" s="294">
        <f>'5 ZČ správní firmy'!BK20</f>
        <v>22247</v>
      </c>
      <c r="F20" s="295">
        <f>E20/D20</f>
        <v>3.9620658949243097</v>
      </c>
      <c r="G20" s="296">
        <f>'6 ZČ odbory'!K146</f>
        <v>26024.400000000001</v>
      </c>
      <c r="H20" s="294">
        <f>'6 ZČ odbory'!L146</f>
        <v>26124.400000000001</v>
      </c>
      <c r="I20" s="294">
        <f>'6 ZČ odbory'!M146</f>
        <v>23442</v>
      </c>
      <c r="J20" s="295">
        <f t="shared" si="1"/>
        <v>0.89732204375985669</v>
      </c>
      <c r="K20" s="297">
        <f t="shared" si="2"/>
        <v>31639.4</v>
      </c>
      <c r="L20" s="277">
        <f t="shared" si="2"/>
        <v>31739.4</v>
      </c>
      <c r="M20" s="277">
        <f t="shared" si="2"/>
        <v>45689</v>
      </c>
      <c r="N20" s="298">
        <f t="shared" si="3"/>
        <v>1.4395042124299766</v>
      </c>
    </row>
    <row r="21" spans="1:15" x14ac:dyDescent="0.25">
      <c r="A21" s="1136"/>
      <c r="B21" s="292" t="s">
        <v>11</v>
      </c>
      <c r="C21" s="293">
        <f>'5 ZČ správní firmy'!BI21</f>
        <v>1660</v>
      </c>
      <c r="D21" s="294">
        <f>'5 ZČ správní firmy'!BJ21</f>
        <v>1660</v>
      </c>
      <c r="E21" s="294">
        <f>'5 ZČ správní firmy'!BK21</f>
        <v>2024</v>
      </c>
      <c r="F21" s="295">
        <f>E21/D21</f>
        <v>1.219277108433735</v>
      </c>
      <c r="G21" s="296">
        <f>'6 ZČ odbory'!K147</f>
        <v>110</v>
      </c>
      <c r="H21" s="294">
        <f>'6 ZČ odbory'!L147</f>
        <v>770</v>
      </c>
      <c r="I21" s="294">
        <f>'6 ZČ odbory'!M147</f>
        <v>724</v>
      </c>
      <c r="J21" s="295">
        <f t="shared" si="1"/>
        <v>0.94025974025974024</v>
      </c>
      <c r="K21" s="297">
        <f t="shared" si="2"/>
        <v>1770</v>
      </c>
      <c r="L21" s="277">
        <f t="shared" si="2"/>
        <v>2430</v>
      </c>
      <c r="M21" s="277">
        <f t="shared" si="2"/>
        <v>2748</v>
      </c>
      <c r="N21" s="298">
        <f t="shared" si="3"/>
        <v>1.1308641975308642</v>
      </c>
    </row>
    <row r="22" spans="1:15" x14ac:dyDescent="0.25">
      <c r="A22" s="1136"/>
      <c r="B22" s="276" t="s">
        <v>109</v>
      </c>
      <c r="C22" s="293">
        <f>'5 ZČ správní firmy'!BI22</f>
        <v>0</v>
      </c>
      <c r="D22" s="294">
        <f>'5 ZČ správní firmy'!BJ22</f>
        <v>0</v>
      </c>
      <c r="E22" s="294">
        <f>'5 ZČ správní firmy'!BK22</f>
        <v>0</v>
      </c>
      <c r="F22" s="295">
        <v>0</v>
      </c>
      <c r="G22" s="296">
        <f>'6 ZČ odbory'!K148</f>
        <v>0</v>
      </c>
      <c r="H22" s="294">
        <f>'6 ZČ odbory'!L148</f>
        <v>0</v>
      </c>
      <c r="I22" s="294">
        <f>'6 ZČ odbory'!M148</f>
        <v>10</v>
      </c>
      <c r="J22" s="295">
        <v>0</v>
      </c>
      <c r="K22" s="297">
        <f t="shared" si="2"/>
        <v>0</v>
      </c>
      <c r="L22" s="277">
        <f t="shared" si="2"/>
        <v>0</v>
      </c>
      <c r="M22" s="277">
        <f t="shared" si="2"/>
        <v>10</v>
      </c>
      <c r="N22" s="298">
        <v>0</v>
      </c>
    </row>
    <row r="23" spans="1:15" x14ac:dyDescent="0.25">
      <c r="A23" s="1136"/>
      <c r="B23" s="292" t="s">
        <v>12</v>
      </c>
      <c r="C23" s="293">
        <f>'5 ZČ správní firmy'!BI23</f>
        <v>0</v>
      </c>
      <c r="D23" s="294">
        <f>'5 ZČ správní firmy'!BJ23</f>
        <v>0</v>
      </c>
      <c r="E23" s="294">
        <f>'5 ZČ správní firmy'!BK23</f>
        <v>0</v>
      </c>
      <c r="F23" s="295">
        <v>0</v>
      </c>
      <c r="G23" s="296">
        <f>'6 ZČ odbory'!K149</f>
        <v>500</v>
      </c>
      <c r="H23" s="294">
        <f>'6 ZČ odbory'!L149</f>
        <v>500</v>
      </c>
      <c r="I23" s="294">
        <f>'6 ZČ odbory'!M149</f>
        <v>313</v>
      </c>
      <c r="J23" s="295">
        <f t="shared" si="1"/>
        <v>0.626</v>
      </c>
      <c r="K23" s="297">
        <f t="shared" si="2"/>
        <v>500</v>
      </c>
      <c r="L23" s="277">
        <f t="shared" si="2"/>
        <v>500</v>
      </c>
      <c r="M23" s="277">
        <f t="shared" si="2"/>
        <v>313</v>
      </c>
      <c r="N23" s="298">
        <f t="shared" si="3"/>
        <v>0.626</v>
      </c>
    </row>
    <row r="24" spans="1:15" x14ac:dyDescent="0.25">
      <c r="A24" s="1136"/>
      <c r="B24" s="292" t="s">
        <v>144</v>
      </c>
      <c r="C24" s="293">
        <f>'5 ZČ správní firmy'!BI24</f>
        <v>0</v>
      </c>
      <c r="D24" s="294">
        <f>'5 ZČ správní firmy'!BJ24</f>
        <v>0</v>
      </c>
      <c r="E24" s="294">
        <f>'5 ZČ správní firmy'!BK24</f>
        <v>0</v>
      </c>
      <c r="F24" s="295">
        <v>0</v>
      </c>
      <c r="G24" s="296">
        <f>'6 ZČ odbory'!K150</f>
        <v>57152</v>
      </c>
      <c r="H24" s="294">
        <f>'6 ZČ odbory'!L150</f>
        <v>57152</v>
      </c>
      <c r="I24" s="294">
        <f>'6 ZČ odbory'!M150</f>
        <v>36447</v>
      </c>
      <c r="J24" s="295">
        <f t="shared" si="1"/>
        <v>0.63772046472564392</v>
      </c>
      <c r="K24" s="297">
        <f t="shared" si="2"/>
        <v>57152</v>
      </c>
      <c r="L24" s="277">
        <f t="shared" si="2"/>
        <v>57152</v>
      </c>
      <c r="M24" s="277">
        <f t="shared" si="2"/>
        <v>36447</v>
      </c>
      <c r="N24" s="298">
        <f t="shared" si="3"/>
        <v>0.63772046472564392</v>
      </c>
    </row>
    <row r="25" spans="1:15" x14ac:dyDescent="0.25">
      <c r="A25" s="1136"/>
      <c r="B25" s="276" t="s">
        <v>106</v>
      </c>
      <c r="C25" s="293">
        <f>'5 ZČ správní firmy'!BI25</f>
        <v>0</v>
      </c>
      <c r="D25" s="294">
        <f>'5 ZČ správní firmy'!BJ25</f>
        <v>0</v>
      </c>
      <c r="E25" s="294">
        <f>'5 ZČ správní firmy'!BK25</f>
        <v>0</v>
      </c>
      <c r="F25" s="295">
        <v>0</v>
      </c>
      <c r="G25" s="296">
        <f>'6 ZČ odbory'!K151</f>
        <v>36840</v>
      </c>
      <c r="H25" s="294">
        <f>'6 ZČ odbory'!L151</f>
        <v>36840</v>
      </c>
      <c r="I25" s="294">
        <f>'6 ZČ odbory'!M151</f>
        <v>8017</v>
      </c>
      <c r="J25" s="295">
        <f t="shared" si="1"/>
        <v>0.21761672095548318</v>
      </c>
      <c r="K25" s="297">
        <f t="shared" si="2"/>
        <v>36840</v>
      </c>
      <c r="L25" s="277">
        <f t="shared" si="2"/>
        <v>36840</v>
      </c>
      <c r="M25" s="277">
        <f t="shared" si="2"/>
        <v>8017</v>
      </c>
      <c r="N25" s="298">
        <f t="shared" si="3"/>
        <v>0.21761672095548318</v>
      </c>
    </row>
    <row r="26" spans="1:15" x14ac:dyDescent="0.25">
      <c r="A26" s="1136"/>
      <c r="B26" s="299" t="s">
        <v>104</v>
      </c>
      <c r="C26" s="300">
        <f>'5 ZČ správní firmy'!BI26</f>
        <v>0</v>
      </c>
      <c r="D26" s="283">
        <f>'5 ZČ správní firmy'!BJ26</f>
        <v>0</v>
      </c>
      <c r="E26" s="301">
        <f>'5 ZČ správní firmy'!BK26</f>
        <v>0</v>
      </c>
      <c r="F26" s="302">
        <v>0</v>
      </c>
      <c r="G26" s="303">
        <f>'6 ZČ odbory'!K152</f>
        <v>0</v>
      </c>
      <c r="H26" s="301">
        <f>'6 ZČ odbory'!L152</f>
        <v>0</v>
      </c>
      <c r="I26" s="301">
        <f>'6 ZČ odbory'!M152</f>
        <v>-2054</v>
      </c>
      <c r="J26" s="302">
        <v>0</v>
      </c>
      <c r="K26" s="304">
        <f t="shared" si="2"/>
        <v>0</v>
      </c>
      <c r="L26" s="305">
        <f t="shared" si="2"/>
        <v>0</v>
      </c>
      <c r="M26" s="277">
        <f t="shared" si="2"/>
        <v>-2054</v>
      </c>
      <c r="N26" s="306">
        <v>0</v>
      </c>
    </row>
    <row r="27" spans="1:15" ht="25.2" customHeight="1" x14ac:dyDescent="0.25">
      <c r="A27" s="1137"/>
      <c r="B27" s="905" t="s">
        <v>33</v>
      </c>
      <c r="C27" s="906">
        <f>SUM(C11:C26)</f>
        <v>141129</v>
      </c>
      <c r="D27" s="907">
        <f>SUM(D11:D26)</f>
        <v>142129</v>
      </c>
      <c r="E27" s="907">
        <f>SUM(E11:E26)</f>
        <v>88335</v>
      </c>
      <c r="F27" s="908">
        <f>E27/D27</f>
        <v>0.62151285100155496</v>
      </c>
      <c r="G27" s="906">
        <f>SUM(G11:G26)</f>
        <v>169312.1</v>
      </c>
      <c r="H27" s="907">
        <f>SUM(H11:H26)</f>
        <v>169972.1</v>
      </c>
      <c r="I27" s="909">
        <f>SUM(I11:I26)</f>
        <v>98168</v>
      </c>
      <c r="J27" s="908">
        <f t="shared" si="1"/>
        <v>0.57755361026897944</v>
      </c>
      <c r="K27" s="910">
        <f>SUM(K11:K26)</f>
        <v>310441.09999999998</v>
      </c>
      <c r="L27" s="909">
        <f>SUM(L11:L26)</f>
        <v>312101.09999999998</v>
      </c>
      <c r="M27" s="909">
        <f>SUM(M11:M26)</f>
        <v>186503</v>
      </c>
      <c r="N27" s="911">
        <f t="shared" si="3"/>
        <v>0.59757238920337041</v>
      </c>
      <c r="O27" s="268"/>
    </row>
    <row r="28" spans="1:15" x14ac:dyDescent="0.25">
      <c r="A28" s="1195" t="s">
        <v>30</v>
      </c>
      <c r="B28" s="272" t="s">
        <v>3</v>
      </c>
      <c r="C28" s="288">
        <f>'5 ZČ správní firmy'!BI28</f>
        <v>42530</v>
      </c>
      <c r="D28" s="273">
        <f>'5 ZČ správní firmy'!BJ28</f>
        <v>42530</v>
      </c>
      <c r="E28" s="273">
        <f>'5 ZČ správní firmy'!BK28</f>
        <v>44798</v>
      </c>
      <c r="F28" s="287">
        <f>E28/D28</f>
        <v>1.0533270632494709</v>
      </c>
      <c r="G28" s="288">
        <f>'6 ZČ odbory'!K154</f>
        <v>3000</v>
      </c>
      <c r="H28" s="273">
        <f>'6 ZČ odbory'!L154</f>
        <v>3000</v>
      </c>
      <c r="I28" s="301">
        <f>'6 ZČ odbory'!M154</f>
        <v>3696</v>
      </c>
      <c r="J28" s="287">
        <f t="shared" si="1"/>
        <v>1.232</v>
      </c>
      <c r="K28" s="307">
        <f t="shared" ref="K28:M39" si="4">C28+G28</f>
        <v>45530</v>
      </c>
      <c r="L28" s="283">
        <f t="shared" si="4"/>
        <v>45530</v>
      </c>
      <c r="M28" s="283">
        <f t="shared" si="4"/>
        <v>48494</v>
      </c>
      <c r="N28" s="302">
        <f t="shared" si="3"/>
        <v>1.0650999341093785</v>
      </c>
    </row>
    <row r="29" spans="1:15" x14ac:dyDescent="0.25">
      <c r="A29" s="1136"/>
      <c r="B29" s="292" t="s">
        <v>13</v>
      </c>
      <c r="C29" s="296">
        <f>'5 ZČ správní firmy'!BI29</f>
        <v>84260.7</v>
      </c>
      <c r="D29" s="294">
        <f>'5 ZČ správní firmy'!BJ29</f>
        <v>84260.7</v>
      </c>
      <c r="E29" s="294">
        <f>'5 ZČ správní firmy'!BK29</f>
        <v>83513</v>
      </c>
      <c r="F29" s="295">
        <f>E29/D29</f>
        <v>0.99112634953186962</v>
      </c>
      <c r="G29" s="296">
        <f>'6 ZČ odbory'!K155</f>
        <v>8820</v>
      </c>
      <c r="H29" s="294">
        <f>'6 ZČ odbory'!L155</f>
        <v>8820</v>
      </c>
      <c r="I29" s="294">
        <f>'6 ZČ odbory'!M155</f>
        <v>9091</v>
      </c>
      <c r="J29" s="295">
        <f t="shared" si="1"/>
        <v>1.0307256235827664</v>
      </c>
      <c r="K29" s="297">
        <f t="shared" si="4"/>
        <v>93080.7</v>
      </c>
      <c r="L29" s="277">
        <f t="shared" si="4"/>
        <v>93080.7</v>
      </c>
      <c r="M29" s="277">
        <f t="shared" si="4"/>
        <v>92604</v>
      </c>
      <c r="N29" s="298">
        <f t="shared" si="3"/>
        <v>0.99487863756933503</v>
      </c>
    </row>
    <row r="30" spans="1:15" x14ac:dyDescent="0.25">
      <c r="A30" s="1136"/>
      <c r="B30" s="292" t="s">
        <v>4</v>
      </c>
      <c r="C30" s="296">
        <f>'5 ZČ správní firmy'!BI30</f>
        <v>930</v>
      </c>
      <c r="D30" s="294">
        <f>'5 ZČ správní firmy'!BJ30</f>
        <v>930</v>
      </c>
      <c r="E30" s="294">
        <f>'5 ZČ správní firmy'!BK30</f>
        <v>871</v>
      </c>
      <c r="F30" s="295">
        <v>0</v>
      </c>
      <c r="G30" s="296">
        <f>'6 ZČ odbory'!K156</f>
        <v>2000</v>
      </c>
      <c r="H30" s="294">
        <f>'6 ZČ odbory'!L156</f>
        <v>2000</v>
      </c>
      <c r="I30" s="294">
        <f>'6 ZČ odbory'!M156</f>
        <v>1978</v>
      </c>
      <c r="J30" s="295">
        <f t="shared" si="1"/>
        <v>0.98899999999999999</v>
      </c>
      <c r="K30" s="297">
        <f t="shared" si="4"/>
        <v>2930</v>
      </c>
      <c r="L30" s="277">
        <f t="shared" si="4"/>
        <v>2930</v>
      </c>
      <c r="M30" s="277">
        <f t="shared" si="4"/>
        <v>2849</v>
      </c>
      <c r="N30" s="298">
        <f t="shared" si="3"/>
        <v>0.97235494880546081</v>
      </c>
    </row>
    <row r="31" spans="1:15" x14ac:dyDescent="0.25">
      <c r="A31" s="1136"/>
      <c r="B31" s="292" t="s">
        <v>5</v>
      </c>
      <c r="C31" s="296">
        <f>'5 ZČ správní firmy'!BI31</f>
        <v>343</v>
      </c>
      <c r="D31" s="294">
        <f>'5 ZČ správní firmy'!BJ31</f>
        <v>343</v>
      </c>
      <c r="E31" s="294">
        <f>'5 ZČ správní firmy'!BK31</f>
        <v>286</v>
      </c>
      <c r="F31" s="295">
        <f>E31/D31</f>
        <v>0.83381924198250734</v>
      </c>
      <c r="G31" s="296">
        <f>'6 ZČ odbory'!K157</f>
        <v>1700</v>
      </c>
      <c r="H31" s="294">
        <f>'6 ZČ odbory'!L157</f>
        <v>1700</v>
      </c>
      <c r="I31" s="294">
        <f>'6 ZČ odbory'!M157</f>
        <v>424</v>
      </c>
      <c r="J31" s="295">
        <f t="shared" si="1"/>
        <v>0.24941176470588236</v>
      </c>
      <c r="K31" s="297">
        <f t="shared" si="4"/>
        <v>2043</v>
      </c>
      <c r="L31" s="277">
        <f t="shared" si="4"/>
        <v>2043</v>
      </c>
      <c r="M31" s="277">
        <f t="shared" si="4"/>
        <v>710</v>
      </c>
      <c r="N31" s="298">
        <f t="shared" si="3"/>
        <v>0.34752814488497308</v>
      </c>
    </row>
    <row r="32" spans="1:15" x14ac:dyDescent="0.25">
      <c r="A32" s="1136"/>
      <c r="B32" s="292" t="s">
        <v>38</v>
      </c>
      <c r="C32" s="296">
        <f>'5 ZČ správní firmy'!BI32</f>
        <v>960</v>
      </c>
      <c r="D32" s="294">
        <f>'5 ZČ správní firmy'!BJ32</f>
        <v>976.4</v>
      </c>
      <c r="E32" s="294">
        <f>'5 ZČ správní firmy'!BK32</f>
        <v>2411</v>
      </c>
      <c r="F32" s="295">
        <f>E32/D32</f>
        <v>2.4692748873412538</v>
      </c>
      <c r="G32" s="296">
        <f>'6 ZČ odbory'!K158</f>
        <v>3813.1</v>
      </c>
      <c r="H32" s="294">
        <f>'6 ZČ odbory'!L158</f>
        <v>3813.1</v>
      </c>
      <c r="I32" s="294">
        <f>'6 ZČ odbory'!M158</f>
        <v>4742</v>
      </c>
      <c r="J32" s="295">
        <f t="shared" si="1"/>
        <v>1.2436075633998585</v>
      </c>
      <c r="K32" s="297">
        <f t="shared" si="4"/>
        <v>4773.1000000000004</v>
      </c>
      <c r="L32" s="277">
        <f t="shared" si="4"/>
        <v>4789.5</v>
      </c>
      <c r="M32" s="277">
        <f t="shared" si="4"/>
        <v>7153</v>
      </c>
      <c r="N32" s="298">
        <f t="shared" si="3"/>
        <v>1.4934753105752165</v>
      </c>
    </row>
    <row r="33" spans="1:14" x14ac:dyDescent="0.25">
      <c r="A33" s="1136"/>
      <c r="B33" s="292" t="s">
        <v>36</v>
      </c>
      <c r="C33" s="296">
        <f>'5 ZČ správní firmy'!BI33</f>
        <v>0</v>
      </c>
      <c r="D33" s="294">
        <f>'5 ZČ správní firmy'!BJ33</f>
        <v>0</v>
      </c>
      <c r="E33" s="294">
        <f>'5 ZČ správní firmy'!BK33</f>
        <v>0</v>
      </c>
      <c r="F33" s="295">
        <v>0</v>
      </c>
      <c r="G33" s="296">
        <f>'6 ZČ odbory'!K159</f>
        <v>57152</v>
      </c>
      <c r="H33" s="294">
        <f>'6 ZČ odbory'!L159</f>
        <v>57152</v>
      </c>
      <c r="I33" s="294">
        <f>'6 ZČ odbory'!M159</f>
        <v>0</v>
      </c>
      <c r="J33" s="295">
        <f t="shared" si="1"/>
        <v>0</v>
      </c>
      <c r="K33" s="297">
        <f t="shared" si="4"/>
        <v>57152</v>
      </c>
      <c r="L33" s="277">
        <f t="shared" si="4"/>
        <v>57152</v>
      </c>
      <c r="M33" s="277">
        <f t="shared" si="4"/>
        <v>0</v>
      </c>
      <c r="N33" s="298">
        <f t="shared" si="3"/>
        <v>0</v>
      </c>
    </row>
    <row r="34" spans="1:14" x14ac:dyDescent="0.25">
      <c r="A34" s="1136"/>
      <c r="B34" s="292" t="s">
        <v>235</v>
      </c>
      <c r="C34" s="296">
        <f>'5 ZČ správní firmy'!BI34</f>
        <v>0</v>
      </c>
      <c r="D34" s="294">
        <f>'5 ZČ správní firmy'!BJ34</f>
        <v>0</v>
      </c>
      <c r="E34" s="294">
        <f>'5 ZČ správní firmy'!BK34</f>
        <v>0</v>
      </c>
      <c r="F34" s="295">
        <v>0</v>
      </c>
      <c r="G34" s="296">
        <f>'6 ZČ odbory'!K160</f>
        <v>36840</v>
      </c>
      <c r="H34" s="294">
        <f>'6 ZČ odbory'!L160</f>
        <v>36840</v>
      </c>
      <c r="I34" s="294">
        <f>'6 ZČ odbory'!M160</f>
        <v>32938</v>
      </c>
      <c r="J34" s="295">
        <f t="shared" si="1"/>
        <v>0.89408251900108582</v>
      </c>
      <c r="K34" s="297">
        <f t="shared" si="4"/>
        <v>36840</v>
      </c>
      <c r="L34" s="277">
        <f t="shared" si="4"/>
        <v>36840</v>
      </c>
      <c r="M34" s="277">
        <f t="shared" si="4"/>
        <v>32938</v>
      </c>
      <c r="N34" s="298">
        <f t="shared" si="3"/>
        <v>0.89408251900108582</v>
      </c>
    </row>
    <row r="35" spans="1:14" x14ac:dyDescent="0.25">
      <c r="A35" s="1136"/>
      <c r="B35" s="292" t="s">
        <v>173</v>
      </c>
      <c r="C35" s="296">
        <f>'5 ZČ správní firmy'!BI35</f>
        <v>0</v>
      </c>
      <c r="D35" s="294">
        <f>'5 ZČ správní firmy'!BJ35</f>
        <v>0</v>
      </c>
      <c r="E35" s="294">
        <f>'5 ZČ správní firmy'!BK35</f>
        <v>0</v>
      </c>
      <c r="F35" s="295">
        <v>0</v>
      </c>
      <c r="G35" s="296">
        <f>'6 ZČ odbory'!K161</f>
        <v>0</v>
      </c>
      <c r="H35" s="294">
        <f>'6 ZČ odbory'!L161</f>
        <v>0</v>
      </c>
      <c r="I35" s="294">
        <f>'6 ZČ odbory'!M161</f>
        <v>10005</v>
      </c>
      <c r="J35" s="295">
        <v>0</v>
      </c>
      <c r="K35" s="297">
        <f t="shared" si="4"/>
        <v>0</v>
      </c>
      <c r="L35" s="277">
        <f t="shared" si="4"/>
        <v>0</v>
      </c>
      <c r="M35" s="277">
        <f t="shared" si="4"/>
        <v>10005</v>
      </c>
      <c r="N35" s="298">
        <v>0</v>
      </c>
    </row>
    <row r="36" spans="1:14" x14ac:dyDescent="0.25">
      <c r="A36" s="1136"/>
      <c r="B36" s="292" t="s">
        <v>6</v>
      </c>
      <c r="C36" s="296">
        <f>'5 ZČ správní firmy'!BI36</f>
        <v>7290</v>
      </c>
      <c r="D36" s="294">
        <f>'5 ZČ správní firmy'!BJ36</f>
        <v>7296.4</v>
      </c>
      <c r="E36" s="294">
        <f>'5 ZČ správní firmy'!BK36</f>
        <v>10021</v>
      </c>
      <c r="F36" s="295">
        <f>E36/D36</f>
        <v>1.3734170275752426</v>
      </c>
      <c r="G36" s="296">
        <f>'6 ZČ odbory'!K162</f>
        <v>90</v>
      </c>
      <c r="H36" s="294">
        <f>'6 ZČ odbory'!L162</f>
        <v>90</v>
      </c>
      <c r="I36" s="294">
        <f>'6 ZČ odbory'!M162</f>
        <v>90</v>
      </c>
      <c r="J36" s="295">
        <f t="shared" si="1"/>
        <v>1</v>
      </c>
      <c r="K36" s="297">
        <f t="shared" si="4"/>
        <v>7380</v>
      </c>
      <c r="L36" s="277">
        <f t="shared" si="4"/>
        <v>7386.4</v>
      </c>
      <c r="M36" s="277">
        <f t="shared" si="4"/>
        <v>10111</v>
      </c>
      <c r="N36" s="298">
        <f t="shared" si="3"/>
        <v>1.3688671071157805</v>
      </c>
    </row>
    <row r="37" spans="1:14" x14ac:dyDescent="0.25">
      <c r="A37" s="1136"/>
      <c r="B37" s="292" t="s">
        <v>37</v>
      </c>
      <c r="C37" s="296">
        <f>'5 ZČ správní firmy'!BI37</f>
        <v>0</v>
      </c>
      <c r="D37" s="294">
        <f>'5 ZČ správní firmy'!BJ37</f>
        <v>0</v>
      </c>
      <c r="E37" s="294">
        <f>'5 ZČ správní firmy'!BK37</f>
        <v>0</v>
      </c>
      <c r="F37" s="295">
        <v>0</v>
      </c>
      <c r="G37" s="296">
        <f>'6 ZČ odbory'!K163</f>
        <v>2000</v>
      </c>
      <c r="H37" s="294">
        <f>'6 ZČ odbory'!L163</f>
        <v>2000</v>
      </c>
      <c r="I37" s="294">
        <f>'6 ZČ odbory'!M163</f>
        <v>2681</v>
      </c>
      <c r="J37" s="295">
        <f t="shared" si="1"/>
        <v>1.3405</v>
      </c>
      <c r="K37" s="297">
        <f t="shared" si="4"/>
        <v>2000</v>
      </c>
      <c r="L37" s="277">
        <f t="shared" si="4"/>
        <v>2000</v>
      </c>
      <c r="M37" s="277">
        <f t="shared" si="4"/>
        <v>2681</v>
      </c>
      <c r="N37" s="298">
        <f t="shared" si="3"/>
        <v>1.3405</v>
      </c>
    </row>
    <row r="38" spans="1:14" x14ac:dyDescent="0.25">
      <c r="A38" s="1136"/>
      <c r="B38" s="308" t="s">
        <v>108</v>
      </c>
      <c r="C38" s="296">
        <f>'5 ZČ správní firmy'!BI38</f>
        <v>0</v>
      </c>
      <c r="D38" s="294">
        <f>'5 ZČ správní firmy'!BJ38</f>
        <v>0</v>
      </c>
      <c r="E38" s="294">
        <f>'5 ZČ správní firmy'!BK38</f>
        <v>0</v>
      </c>
      <c r="F38" s="295">
        <v>0</v>
      </c>
      <c r="G38" s="296">
        <f>'6 ZČ odbory'!K164</f>
        <v>84000</v>
      </c>
      <c r="H38" s="294">
        <f>'6 ZČ odbory'!L164</f>
        <v>84000</v>
      </c>
      <c r="I38" s="294">
        <f>'6 ZČ odbory'!M164</f>
        <v>38206</v>
      </c>
      <c r="J38" s="295">
        <f t="shared" si="1"/>
        <v>0.45483333333333331</v>
      </c>
      <c r="K38" s="297">
        <f t="shared" si="4"/>
        <v>84000</v>
      </c>
      <c r="L38" s="277">
        <f t="shared" si="4"/>
        <v>84000</v>
      </c>
      <c r="M38" s="277">
        <f t="shared" si="4"/>
        <v>38206</v>
      </c>
      <c r="N38" s="298">
        <f t="shared" si="3"/>
        <v>0.45483333333333331</v>
      </c>
    </row>
    <row r="39" spans="1:14" x14ac:dyDescent="0.25">
      <c r="A39" s="1136"/>
      <c r="B39" s="309" t="s">
        <v>240</v>
      </c>
      <c r="C39" s="303">
        <f>'5 ZČ správní firmy'!BI39</f>
        <v>0</v>
      </c>
      <c r="D39" s="301">
        <f>'5 ZČ správní firmy'!BJ39</f>
        <v>0</v>
      </c>
      <c r="E39" s="301">
        <f>'5 ZČ správní firmy'!BK39</f>
        <v>0</v>
      </c>
      <c r="F39" s="310">
        <v>0</v>
      </c>
      <c r="G39" s="303">
        <f>'6 ZČ odbory'!K165</f>
        <v>0</v>
      </c>
      <c r="H39" s="301">
        <f>'6 ZČ odbory'!L165</f>
        <v>0</v>
      </c>
      <c r="I39" s="283">
        <f>'6 ZČ odbory'!M165</f>
        <v>-12789</v>
      </c>
      <c r="J39" s="302">
        <v>0</v>
      </c>
      <c r="K39" s="743">
        <v>0</v>
      </c>
      <c r="L39" s="311">
        <v>0</v>
      </c>
      <c r="M39" s="277">
        <f t="shared" si="4"/>
        <v>-12789</v>
      </c>
      <c r="N39" s="298">
        <v>0</v>
      </c>
    </row>
    <row r="40" spans="1:14" ht="25.2" customHeight="1" x14ac:dyDescent="0.25">
      <c r="A40" s="1137"/>
      <c r="B40" s="912" t="s">
        <v>33</v>
      </c>
      <c r="C40" s="906">
        <f>SUM(C28:C39)</f>
        <v>136313.70000000001</v>
      </c>
      <c r="D40" s="907">
        <f>SUM(D28:D39)</f>
        <v>136336.5</v>
      </c>
      <c r="E40" s="907">
        <f>SUM(E28:E39)</f>
        <v>141900</v>
      </c>
      <c r="F40" s="908">
        <f>E40/D40</f>
        <v>1.0408071206170029</v>
      </c>
      <c r="G40" s="906">
        <f>SUM(G28:G39)</f>
        <v>199415.1</v>
      </c>
      <c r="H40" s="907">
        <f>SUM(H28:H39)</f>
        <v>199415.1</v>
      </c>
      <c r="I40" s="907">
        <f>SUM(I28:I39)</f>
        <v>91062</v>
      </c>
      <c r="J40" s="908">
        <f>I40/H40</f>
        <v>0.45664545964673686</v>
      </c>
      <c r="K40" s="910">
        <f>SUM(K28:K39)</f>
        <v>335728.80000000005</v>
      </c>
      <c r="L40" s="909">
        <f>D40+H40</f>
        <v>335751.6</v>
      </c>
      <c r="M40" s="909">
        <f>E40+I40</f>
        <v>232962</v>
      </c>
      <c r="N40" s="911">
        <f>M40/L40</f>
        <v>0.69385224076370755</v>
      </c>
    </row>
    <row r="41" spans="1:14" ht="37.5" customHeight="1" x14ac:dyDescent="0.25">
      <c r="A41" s="1196" t="s">
        <v>32</v>
      </c>
      <c r="B41" s="1197"/>
      <c r="C41" s="902">
        <f>C40-C27</f>
        <v>-4815.2999999999884</v>
      </c>
      <c r="D41" s="903">
        <f t="shared" ref="D41:M41" si="5">D40-D27</f>
        <v>-5792.5</v>
      </c>
      <c r="E41" s="903">
        <f t="shared" si="5"/>
        <v>53565</v>
      </c>
      <c r="F41" s="904">
        <v>0</v>
      </c>
      <c r="G41" s="903">
        <f t="shared" si="5"/>
        <v>30103</v>
      </c>
      <c r="H41" s="903">
        <f t="shared" si="5"/>
        <v>29443</v>
      </c>
      <c r="I41" s="903">
        <f t="shared" si="5"/>
        <v>-7106</v>
      </c>
      <c r="J41" s="904">
        <v>0</v>
      </c>
      <c r="K41" s="903">
        <f t="shared" si="5"/>
        <v>25287.70000000007</v>
      </c>
      <c r="L41" s="903">
        <f t="shared" si="5"/>
        <v>23650.5</v>
      </c>
      <c r="M41" s="903">
        <f t="shared" si="5"/>
        <v>46459</v>
      </c>
      <c r="N41" s="904">
        <f>M41/L41</f>
        <v>1.9643982156825437</v>
      </c>
    </row>
    <row r="42" spans="1:14" x14ac:dyDescent="0.25">
      <c r="F42" s="270"/>
      <c r="G42" s="271"/>
    </row>
  </sheetData>
  <mergeCells count="16">
    <mergeCell ref="K4:L10"/>
    <mergeCell ref="A28:A40"/>
    <mergeCell ref="A41:B41"/>
    <mergeCell ref="A1:L1"/>
    <mergeCell ref="M1:N1"/>
    <mergeCell ref="A2:B3"/>
    <mergeCell ref="C2:F2"/>
    <mergeCell ref="G2:J2"/>
    <mergeCell ref="K2:N2"/>
    <mergeCell ref="N4:N10"/>
    <mergeCell ref="A11:A27"/>
    <mergeCell ref="A4:A10"/>
    <mergeCell ref="C4:D10"/>
    <mergeCell ref="F4:F10"/>
    <mergeCell ref="G4:H10"/>
    <mergeCell ref="J4:J10"/>
  </mergeCells>
  <printOptions horizontalCentered="1"/>
  <pageMargins left="0.47244094488188981" right="0.47244094488188981" top="0.43307086614173229" bottom="0.47244094488188981" header="0.23622047244094491" footer="0.19685039370078741"/>
  <pageSetup paperSize="9" scale="77" orientation="landscape" r:id="rId1"/>
  <headerFooter>
    <oddFooter>&amp;L&amp;9Přehled hospodaření za rok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11</vt:i4>
      </vt:variant>
    </vt:vector>
  </HeadingPairs>
  <TitlesOfParts>
    <vt:vector size="30" baseType="lpstr">
      <vt:lpstr>1 příjmy </vt:lpstr>
      <vt:lpstr>2 dotace</vt:lpstr>
      <vt:lpstr>List6</vt:lpstr>
      <vt:lpstr>List5</vt:lpstr>
      <vt:lpstr>3 výdaje</vt:lpstr>
      <vt:lpstr>4 investice</vt:lpstr>
      <vt:lpstr>5 ZČ správní firmy</vt:lpstr>
      <vt:lpstr>6 ZČ odbory</vt:lpstr>
      <vt:lpstr>7 ZČ celkem</vt:lpstr>
      <vt:lpstr>8 PO</vt:lpstr>
      <vt:lpstr>List3</vt:lpstr>
      <vt:lpstr>9 příděly do fondů PO</vt:lpstr>
      <vt:lpstr>List1</vt:lpstr>
      <vt:lpstr>10 odměňování zastupitelů</vt:lpstr>
      <vt:lpstr>List2</vt:lpstr>
      <vt:lpstr>11 přehled o pohybu majetku</vt:lpstr>
      <vt:lpstr>List4</vt:lpstr>
      <vt:lpstr>12 přehled o pohybu majetku PO</vt:lpstr>
      <vt:lpstr>13 vyúčtování fin vztahů</vt:lpstr>
      <vt:lpstr>'1 příjmy '!Oblast_tisku</vt:lpstr>
      <vt:lpstr>'11 přehled o pohybu majetku'!Oblast_tisku</vt:lpstr>
      <vt:lpstr>'12 přehled o pohybu majetku PO'!Oblast_tisku</vt:lpstr>
      <vt:lpstr>'13 vyúčtování fin vztahů'!Oblast_tisku</vt:lpstr>
      <vt:lpstr>'2 dotace'!Oblast_tisku</vt:lpstr>
      <vt:lpstr>'3 výdaje'!Oblast_tisku</vt:lpstr>
      <vt:lpstr>'4 investice'!Oblast_tisku</vt:lpstr>
      <vt:lpstr>'5 ZČ správní firmy'!Oblast_tisku</vt:lpstr>
      <vt:lpstr>'6 ZČ odbory'!Oblast_tisku</vt:lpstr>
      <vt:lpstr>'8 PO'!Oblast_tisku</vt:lpstr>
      <vt:lpstr>'9 příděly do fondů PO'!Oblast_tisku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Pražáková Marcela</dc:creator>
  <cp:lastModifiedBy>Pechar Zdeněk</cp:lastModifiedBy>
  <cp:lastPrinted>2021-05-28T07:50:34Z</cp:lastPrinted>
  <dcterms:created xsi:type="dcterms:W3CDTF">2001-10-18T11:13:00Z</dcterms:created>
  <dcterms:modified xsi:type="dcterms:W3CDTF">2021-05-28T08:00:30Z</dcterms:modified>
</cp:coreProperties>
</file>