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-15" yWindow="-15" windowWidth="21720" windowHeight="13620" tabRatio="898" activeTab="12"/>
  </bookViews>
  <sheets>
    <sheet name="1 příjmy " sheetId="39" r:id="rId1"/>
    <sheet name="2 dotace" sheetId="76" r:id="rId2"/>
    <sheet name="3 výdaje" sheetId="19" r:id="rId3"/>
    <sheet name="4 investice" sheetId="75" r:id="rId4"/>
    <sheet name="5náklady a výnosy ZČ" sheetId="68" r:id="rId5"/>
    <sheet name="6 ostatní zdaňovaná činnost" sheetId="71" r:id="rId6"/>
    <sheet name="7 zdaňovaná činnost celkem" sheetId="77" r:id="rId7"/>
    <sheet name="8 PO" sheetId="70" r:id="rId8"/>
    <sheet name="výsledky hospod. PO" sheetId="82" r:id="rId9"/>
    <sheet name="10 odměňování zastupitelů" sheetId="72" r:id="rId10"/>
    <sheet name="11přehled majetku MČ" sheetId="79" r:id="rId11"/>
    <sheet name="12majetek org.zřízených MČ" sheetId="80" r:id="rId12"/>
    <sheet name="13 Vyúčtování FV" sheetId="81" r:id="rId13"/>
  </sheets>
  <definedNames>
    <definedName name="_xlnm._FilterDatabase" localSheetId="4" hidden="1">'5náklady a výnosy ZČ'!#REF!</definedName>
    <definedName name="_xlnm.Print_Area" localSheetId="0">'1 příjmy '!$A$1:$F$54</definedName>
    <definedName name="_xlnm.Print_Area" localSheetId="12">'13 Vyúčtování FV'!$A$1:$B$104</definedName>
    <definedName name="_xlnm.Print_Area" localSheetId="1">'2 dotace'!$A$1:$G$52</definedName>
    <definedName name="_xlnm.Print_Area" localSheetId="2">'3 výdaje'!$A$1:$M$83</definedName>
    <definedName name="_xlnm.Print_Area" localSheetId="3">'4 investice'!$A$1:$E$137</definedName>
    <definedName name="_xlnm.Print_Area" localSheetId="4">'5náklady a výnosy ZČ'!$A$1:$AY$39</definedName>
    <definedName name="_xlnm.Print_Area" localSheetId="5">'6 ostatní zdaňovaná činnost'!$A$1:$V$65</definedName>
    <definedName name="_xlnm.Print_Area" localSheetId="7">'8 PO'!$A$1:$O$36</definedName>
    <definedName name="_xlnm.Print_Area" localSheetId="8">'výsledky hospod. PO'!$A$1:$F$35</definedName>
  </definedNames>
  <calcPr calcId="125725"/>
</workbook>
</file>

<file path=xl/calcChain.xml><?xml version="1.0" encoding="utf-8"?>
<calcChain xmlns="http://schemas.openxmlformats.org/spreadsheetml/2006/main">
  <c r="B35" i="81"/>
  <c r="B16"/>
  <c r="B49" s="1"/>
  <c r="B51" s="1"/>
  <c r="B8"/>
  <c r="N10" i="71"/>
  <c r="X20" i="68"/>
  <c r="AN11"/>
  <c r="F48" i="76"/>
  <c r="E48"/>
  <c r="G48"/>
  <c r="G46"/>
  <c r="G45"/>
  <c r="G41"/>
  <c r="G40"/>
  <c r="F29"/>
  <c r="G29"/>
  <c r="F23"/>
  <c r="G23"/>
  <c r="E23"/>
  <c r="G19"/>
  <c r="G18"/>
  <c r="G15"/>
  <c r="F14"/>
  <c r="G14"/>
  <c r="E14"/>
  <c r="G12"/>
  <c r="G11"/>
  <c r="F9"/>
  <c r="E9"/>
  <c r="G9"/>
  <c r="G8"/>
  <c r="G7"/>
  <c r="G6"/>
  <c r="G5"/>
  <c r="G4"/>
  <c r="G3"/>
  <c r="D86" i="75"/>
  <c r="C86"/>
  <c r="B86"/>
  <c r="D115"/>
  <c r="E114"/>
  <c r="C115"/>
  <c r="B115"/>
  <c r="E22"/>
  <c r="B32" i="82"/>
  <c r="B21"/>
  <c r="AB35" i="68"/>
  <c r="X29"/>
  <c r="X12"/>
  <c r="X11"/>
  <c r="J31"/>
  <c r="J14"/>
  <c r="J11"/>
  <c r="I38" i="77"/>
  <c r="M38" s="1"/>
  <c r="C39"/>
  <c r="U64" i="71"/>
  <c r="Q65"/>
  <c r="P65"/>
  <c r="O65"/>
  <c r="M65"/>
  <c r="L65"/>
  <c r="K65"/>
  <c r="I65"/>
  <c r="H65"/>
  <c r="G65"/>
  <c r="E65"/>
  <c r="D65"/>
  <c r="F65"/>
  <c r="C65"/>
  <c r="U32"/>
  <c r="T32"/>
  <c r="S32"/>
  <c r="Q32"/>
  <c r="P32"/>
  <c r="O32"/>
  <c r="M32"/>
  <c r="L32"/>
  <c r="K32"/>
  <c r="I32"/>
  <c r="H32"/>
  <c r="J32"/>
  <c r="G32"/>
  <c r="E32"/>
  <c r="D32"/>
  <c r="U47"/>
  <c r="I21" i="77"/>
  <c r="U44" i="71"/>
  <c r="R12" i="80"/>
  <c r="U14" i="79"/>
  <c r="U9"/>
  <c r="U6"/>
  <c r="M6" i="80"/>
  <c r="U5"/>
  <c r="U6"/>
  <c r="U7"/>
  <c r="U8"/>
  <c r="U9"/>
  <c r="U10"/>
  <c r="U11"/>
  <c r="S12"/>
  <c r="T12"/>
  <c r="U19" i="79"/>
  <c r="U5"/>
  <c r="U7"/>
  <c r="U8"/>
  <c r="U10"/>
  <c r="U11"/>
  <c r="U12"/>
  <c r="U13"/>
  <c r="U15"/>
  <c r="R16"/>
  <c r="R22"/>
  <c r="S16"/>
  <c r="S22"/>
  <c r="T16"/>
  <c r="T22"/>
  <c r="U17"/>
  <c r="U18"/>
  <c r="U20"/>
  <c r="U21"/>
  <c r="B34" i="82"/>
  <c r="B35"/>
  <c r="B33"/>
  <c r="F31"/>
  <c r="E31"/>
  <c r="D31"/>
  <c r="C31"/>
  <c r="B30"/>
  <c r="B29"/>
  <c r="B28"/>
  <c r="B27"/>
  <c r="B26"/>
  <c r="B25"/>
  <c r="B24"/>
  <c r="B23"/>
  <c r="B22"/>
  <c r="B20"/>
  <c r="B19"/>
  <c r="B18"/>
  <c r="F17"/>
  <c r="F35"/>
  <c r="E17"/>
  <c r="E35"/>
  <c r="D17"/>
  <c r="C17"/>
  <c r="B16"/>
  <c r="B15"/>
  <c r="B14"/>
  <c r="B13"/>
  <c r="B12"/>
  <c r="B11"/>
  <c r="B10"/>
  <c r="B9"/>
  <c r="B8"/>
  <c r="B7"/>
  <c r="B6"/>
  <c r="B5"/>
  <c r="B17"/>
  <c r="B25" i="81"/>
  <c r="B48"/>
  <c r="M5" i="80"/>
  <c r="M12"/>
  <c r="Q6"/>
  <c r="Q12"/>
  <c r="M7"/>
  <c r="Q7"/>
  <c r="M8"/>
  <c r="Q8"/>
  <c r="M9"/>
  <c r="Q9"/>
  <c r="M10"/>
  <c r="Q10"/>
  <c r="M11"/>
  <c r="Q11"/>
  <c r="B12"/>
  <c r="C12"/>
  <c r="D12"/>
  <c r="E12"/>
  <c r="F12"/>
  <c r="G12"/>
  <c r="H12"/>
  <c r="I12"/>
  <c r="J12"/>
  <c r="K12"/>
  <c r="L12"/>
  <c r="N12"/>
  <c r="O12"/>
  <c r="P12"/>
  <c r="E5" i="79"/>
  <c r="F5"/>
  <c r="M5"/>
  <c r="Q5"/>
  <c r="E7"/>
  <c r="F7"/>
  <c r="I7"/>
  <c r="M7"/>
  <c r="Q7"/>
  <c r="Q16"/>
  <c r="Q22"/>
  <c r="E8"/>
  <c r="F8"/>
  <c r="I8"/>
  <c r="M8"/>
  <c r="Q8"/>
  <c r="E10"/>
  <c r="F10"/>
  <c r="I10"/>
  <c r="M10"/>
  <c r="Q10"/>
  <c r="E11"/>
  <c r="F11"/>
  <c r="I11"/>
  <c r="M11"/>
  <c r="Q11"/>
  <c r="E12"/>
  <c r="F12"/>
  <c r="I12"/>
  <c r="M12"/>
  <c r="Q12"/>
  <c r="E13"/>
  <c r="F13"/>
  <c r="I13"/>
  <c r="M13"/>
  <c r="Q13"/>
  <c r="E15"/>
  <c r="F15"/>
  <c r="I15"/>
  <c r="M15"/>
  <c r="Q15"/>
  <c r="B16"/>
  <c r="C16"/>
  <c r="C22"/>
  <c r="D16"/>
  <c r="D22"/>
  <c r="G16"/>
  <c r="H16"/>
  <c r="J16"/>
  <c r="J22"/>
  <c r="K16"/>
  <c r="K22"/>
  <c r="L16"/>
  <c r="N16"/>
  <c r="O16"/>
  <c r="O22"/>
  <c r="P16"/>
  <c r="E17"/>
  <c r="I17"/>
  <c r="M17"/>
  <c r="Q17"/>
  <c r="E18"/>
  <c r="I18"/>
  <c r="M18"/>
  <c r="Q18"/>
  <c r="E19"/>
  <c r="I19"/>
  <c r="M20"/>
  <c r="Q20"/>
  <c r="M21"/>
  <c r="Q21"/>
  <c r="B22"/>
  <c r="G22"/>
  <c r="H22"/>
  <c r="L22"/>
  <c r="N22"/>
  <c r="P22"/>
  <c r="E5" i="72"/>
  <c r="B6"/>
  <c r="C6"/>
  <c r="C14"/>
  <c r="D6"/>
  <c r="E7"/>
  <c r="E8"/>
  <c r="B9"/>
  <c r="C9"/>
  <c r="D9"/>
  <c r="D14"/>
  <c r="E9"/>
  <c r="E10"/>
  <c r="E11"/>
  <c r="E12"/>
  <c r="B13"/>
  <c r="C13"/>
  <c r="D13"/>
  <c r="E13"/>
  <c r="B14"/>
  <c r="E14"/>
  <c r="D5" i="70"/>
  <c r="G5"/>
  <c r="H5"/>
  <c r="K5"/>
  <c r="N5"/>
  <c r="O5"/>
  <c r="D6"/>
  <c r="G6"/>
  <c r="H6"/>
  <c r="K6"/>
  <c r="N6"/>
  <c r="O6"/>
  <c r="D7"/>
  <c r="G7"/>
  <c r="H7"/>
  <c r="K7"/>
  <c r="N7"/>
  <c r="O7"/>
  <c r="D8"/>
  <c r="G8"/>
  <c r="H8"/>
  <c r="K8"/>
  <c r="N8"/>
  <c r="O8"/>
  <c r="D9"/>
  <c r="G9"/>
  <c r="H9"/>
  <c r="K9"/>
  <c r="N9"/>
  <c r="O9"/>
  <c r="D10"/>
  <c r="G10"/>
  <c r="H10"/>
  <c r="K10"/>
  <c r="N10"/>
  <c r="O10"/>
  <c r="D11"/>
  <c r="G11"/>
  <c r="H11"/>
  <c r="K11"/>
  <c r="N11"/>
  <c r="O11"/>
  <c r="D12"/>
  <c r="G12"/>
  <c r="H12"/>
  <c r="K12"/>
  <c r="N12"/>
  <c r="O12"/>
  <c r="D13"/>
  <c r="G13"/>
  <c r="H13"/>
  <c r="K13"/>
  <c r="N13"/>
  <c r="O13"/>
  <c r="D14"/>
  <c r="G14"/>
  <c r="H14"/>
  <c r="K14"/>
  <c r="N14"/>
  <c r="O14"/>
  <c r="D15"/>
  <c r="G15"/>
  <c r="H15"/>
  <c r="K15"/>
  <c r="N15"/>
  <c r="O15"/>
  <c r="D16"/>
  <c r="G16"/>
  <c r="H16"/>
  <c r="K16"/>
  <c r="N16"/>
  <c r="O16"/>
  <c r="B17"/>
  <c r="C17"/>
  <c r="D17"/>
  <c r="E17"/>
  <c r="G17"/>
  <c r="F17"/>
  <c r="I17"/>
  <c r="J17"/>
  <c r="L17"/>
  <c r="N17"/>
  <c r="M17"/>
  <c r="D18"/>
  <c r="G18"/>
  <c r="H18"/>
  <c r="K18"/>
  <c r="N18"/>
  <c r="O18"/>
  <c r="D19"/>
  <c r="G19"/>
  <c r="H19"/>
  <c r="K19"/>
  <c r="N19"/>
  <c r="O19"/>
  <c r="D20"/>
  <c r="G20"/>
  <c r="H20"/>
  <c r="K20"/>
  <c r="N20"/>
  <c r="O20"/>
  <c r="D21"/>
  <c r="G21"/>
  <c r="H21"/>
  <c r="K21"/>
  <c r="N21"/>
  <c r="O21"/>
  <c r="D22"/>
  <c r="G22"/>
  <c r="H22"/>
  <c r="K22"/>
  <c r="N22"/>
  <c r="O22"/>
  <c r="D23"/>
  <c r="G23"/>
  <c r="H23"/>
  <c r="K23"/>
  <c r="N23"/>
  <c r="O23"/>
  <c r="D24"/>
  <c r="G24"/>
  <c r="H24"/>
  <c r="K24"/>
  <c r="N24"/>
  <c r="O24"/>
  <c r="D25"/>
  <c r="G25"/>
  <c r="H25"/>
  <c r="K25"/>
  <c r="N25"/>
  <c r="O25"/>
  <c r="D26"/>
  <c r="G26"/>
  <c r="H26"/>
  <c r="K26"/>
  <c r="N26"/>
  <c r="O26"/>
  <c r="D27"/>
  <c r="G27"/>
  <c r="H27"/>
  <c r="K27"/>
  <c r="N27"/>
  <c r="O27"/>
  <c r="D28"/>
  <c r="G28"/>
  <c r="H28"/>
  <c r="K28"/>
  <c r="N28"/>
  <c r="O28"/>
  <c r="D29"/>
  <c r="G29"/>
  <c r="H29"/>
  <c r="K29"/>
  <c r="N29"/>
  <c r="O29"/>
  <c r="D30"/>
  <c r="G30"/>
  <c r="H30"/>
  <c r="K30"/>
  <c r="N30"/>
  <c r="O30"/>
  <c r="B31"/>
  <c r="C31"/>
  <c r="E31"/>
  <c r="F31"/>
  <c r="H31"/>
  <c r="I31"/>
  <c r="J31"/>
  <c r="L31"/>
  <c r="M31"/>
  <c r="N31"/>
  <c r="D32"/>
  <c r="G32"/>
  <c r="H32"/>
  <c r="O32"/>
  <c r="O34"/>
  <c r="D33"/>
  <c r="G33"/>
  <c r="H33"/>
  <c r="K33"/>
  <c r="N33"/>
  <c r="O33"/>
  <c r="B34"/>
  <c r="C34"/>
  <c r="D34"/>
  <c r="E34"/>
  <c r="F34"/>
  <c r="I34"/>
  <c r="J34"/>
  <c r="K34"/>
  <c r="L34"/>
  <c r="M34"/>
  <c r="N34"/>
  <c r="K11" i="77"/>
  <c r="K12"/>
  <c r="K13"/>
  <c r="K14"/>
  <c r="K15"/>
  <c r="K16"/>
  <c r="K17"/>
  <c r="K18"/>
  <c r="K19"/>
  <c r="G20"/>
  <c r="K20"/>
  <c r="C21"/>
  <c r="C27"/>
  <c r="K22"/>
  <c r="K23"/>
  <c r="C24"/>
  <c r="K25"/>
  <c r="K26"/>
  <c r="G27"/>
  <c r="K27"/>
  <c r="K28"/>
  <c r="G29"/>
  <c r="K29"/>
  <c r="K39"/>
  <c r="K40"/>
  <c r="K30"/>
  <c r="K31"/>
  <c r="G32"/>
  <c r="K32"/>
  <c r="K33"/>
  <c r="K34"/>
  <c r="K35"/>
  <c r="K36"/>
  <c r="K37"/>
  <c r="J4" i="71"/>
  <c r="J5"/>
  <c r="J6"/>
  <c r="F7"/>
  <c r="J7"/>
  <c r="N7"/>
  <c r="Z7"/>
  <c r="G8"/>
  <c r="S41"/>
  <c r="J8"/>
  <c r="G9"/>
  <c r="J9"/>
  <c r="F10"/>
  <c r="G10"/>
  <c r="S43"/>
  <c r="J10"/>
  <c r="V10"/>
  <c r="N11"/>
  <c r="J12"/>
  <c r="F13"/>
  <c r="J13"/>
  <c r="N13"/>
  <c r="R13"/>
  <c r="G15"/>
  <c r="J15"/>
  <c r="J16"/>
  <c r="J17"/>
  <c r="N18"/>
  <c r="N19"/>
  <c r="C20"/>
  <c r="D20"/>
  <c r="E20"/>
  <c r="H20"/>
  <c r="I20"/>
  <c r="J20"/>
  <c r="K20"/>
  <c r="L20"/>
  <c r="M20"/>
  <c r="N20"/>
  <c r="O20"/>
  <c r="P20"/>
  <c r="Q20"/>
  <c r="S20"/>
  <c r="T20"/>
  <c r="U20"/>
  <c r="N21"/>
  <c r="C22"/>
  <c r="C32"/>
  <c r="F22"/>
  <c r="V22"/>
  <c r="F23"/>
  <c r="C25"/>
  <c r="S58"/>
  <c r="F25"/>
  <c r="J25"/>
  <c r="V25"/>
  <c r="N26"/>
  <c r="N27"/>
  <c r="N28"/>
  <c r="J29"/>
  <c r="J30"/>
  <c r="F32"/>
  <c r="N32"/>
  <c r="V32"/>
  <c r="S37"/>
  <c r="T37"/>
  <c r="H11" i="77"/>
  <c r="U37" i="71"/>
  <c r="I11" i="77"/>
  <c r="S38" i="71"/>
  <c r="T38"/>
  <c r="V38"/>
  <c r="U38"/>
  <c r="I12" i="77"/>
  <c r="S39" i="71"/>
  <c r="T39"/>
  <c r="H13" i="77"/>
  <c r="U39" i="71"/>
  <c r="I13" i="77"/>
  <c r="J13" s="1"/>
  <c r="S40" i="71"/>
  <c r="T40"/>
  <c r="H14" i="77"/>
  <c r="U40" i="71"/>
  <c r="I14" i="77"/>
  <c r="T41" i="71"/>
  <c r="H15" i="77"/>
  <c r="U41" i="71"/>
  <c r="V41"/>
  <c r="S42"/>
  <c r="T42"/>
  <c r="H16" i="77"/>
  <c r="U42" i="71"/>
  <c r="I16" i="77"/>
  <c r="J16" s="1"/>
  <c r="J43" i="71"/>
  <c r="R43"/>
  <c r="T43"/>
  <c r="H17" i="77"/>
  <c r="U43" i="71"/>
  <c r="I17" i="77"/>
  <c r="S44" i="71"/>
  <c r="T44"/>
  <c r="I18" i="77"/>
  <c r="S45" i="71"/>
  <c r="T45"/>
  <c r="U45"/>
  <c r="I19" i="77"/>
  <c r="R46" i="71"/>
  <c r="S46"/>
  <c r="T46"/>
  <c r="H20" i="77"/>
  <c r="U46" i="71"/>
  <c r="I20" i="77"/>
  <c r="S47" i="71"/>
  <c r="T47"/>
  <c r="H21" i="77"/>
  <c r="S48" i="71"/>
  <c r="T48"/>
  <c r="H22" i="77"/>
  <c r="U48" i="71"/>
  <c r="I22" i="77"/>
  <c r="V48" i="71"/>
  <c r="S49"/>
  <c r="T49"/>
  <c r="H23" i="77"/>
  <c r="L23" s="1"/>
  <c r="U49" i="71"/>
  <c r="I23" i="77"/>
  <c r="S50" i="71"/>
  <c r="T50"/>
  <c r="H24" i="77"/>
  <c r="L24" s="1"/>
  <c r="U50" i="71"/>
  <c r="S51"/>
  <c r="T51"/>
  <c r="H25" i="77"/>
  <c r="U51" i="71"/>
  <c r="I25" i="77"/>
  <c r="S52" i="71"/>
  <c r="T52"/>
  <c r="H26" i="77"/>
  <c r="L26"/>
  <c r="U52" i="71"/>
  <c r="I26" i="77"/>
  <c r="C53" i="71"/>
  <c r="D53"/>
  <c r="E53"/>
  <c r="G53"/>
  <c r="H53"/>
  <c r="I53"/>
  <c r="K53"/>
  <c r="L53"/>
  <c r="M53"/>
  <c r="O53"/>
  <c r="P53"/>
  <c r="Q53"/>
  <c r="R53"/>
  <c r="S54"/>
  <c r="T54"/>
  <c r="H28" i="77"/>
  <c r="U54" i="71"/>
  <c r="I28" i="77"/>
  <c r="T55" i="71"/>
  <c r="H29" i="77"/>
  <c r="U55" i="71"/>
  <c r="I29" i="77"/>
  <c r="S56" i="71"/>
  <c r="T56"/>
  <c r="H30" i="77"/>
  <c r="U56" i="71"/>
  <c r="I30" i="77"/>
  <c r="J30" s="1"/>
  <c r="R57" i="71"/>
  <c r="S57"/>
  <c r="T57"/>
  <c r="H31" i="77"/>
  <c r="U57" i="71"/>
  <c r="I31" i="77"/>
  <c r="F58" i="71"/>
  <c r="T58"/>
  <c r="U58"/>
  <c r="I32" i="77"/>
  <c r="S59" i="71"/>
  <c r="T59"/>
  <c r="H33" i="77"/>
  <c r="U59" i="71"/>
  <c r="V59"/>
  <c r="S60"/>
  <c r="T60"/>
  <c r="H34" i="77"/>
  <c r="U60" i="71"/>
  <c r="I34" i="77"/>
  <c r="J34"/>
  <c r="S61" i="71"/>
  <c r="T61"/>
  <c r="H35" i="77"/>
  <c r="U61" i="71"/>
  <c r="I35" i="77"/>
  <c r="J35"/>
  <c r="V61" i="71"/>
  <c r="S62"/>
  <c r="T62"/>
  <c r="H36" i="77"/>
  <c r="U62" i="71"/>
  <c r="I36" i="77"/>
  <c r="V62" i="71"/>
  <c r="S63"/>
  <c r="T63"/>
  <c r="H37" i="77"/>
  <c r="U63" i="71"/>
  <c r="I37" i="77"/>
  <c r="AW4" i="68"/>
  <c r="E4" i="77"/>
  <c r="M4" s="1"/>
  <c r="AW5" i="68"/>
  <c r="E5" i="77"/>
  <c r="M5" s="1"/>
  <c r="AW6" i="68"/>
  <c r="E6" i="77"/>
  <c r="M6" s="1"/>
  <c r="AW7" i="68"/>
  <c r="E7" i="77"/>
  <c r="M7"/>
  <c r="AW8" i="68"/>
  <c r="E8" i="77"/>
  <c r="M8" s="1"/>
  <c r="AW9" i="68"/>
  <c r="E9" i="77"/>
  <c r="M9" s="1"/>
  <c r="AW10" i="68"/>
  <c r="E10" i="77"/>
  <c r="M10" s="1"/>
  <c r="F11" i="68"/>
  <c r="N11"/>
  <c r="T11"/>
  <c r="AU11"/>
  <c r="AV11"/>
  <c r="D11" i="77"/>
  <c r="L11"/>
  <c r="AW11" i="68"/>
  <c r="E11" i="77"/>
  <c r="F12" i="68"/>
  <c r="J12"/>
  <c r="N12"/>
  <c r="T12"/>
  <c r="AB12"/>
  <c r="AJ12"/>
  <c r="AN12"/>
  <c r="AR12"/>
  <c r="AU12"/>
  <c r="AV12"/>
  <c r="D12" i="77"/>
  <c r="AW12" i="68"/>
  <c r="E12" i="77"/>
  <c r="AU13" i="68"/>
  <c r="AV13"/>
  <c r="D13" i="77"/>
  <c r="AW13" i="68"/>
  <c r="F14"/>
  <c r="N14"/>
  <c r="T14"/>
  <c r="AB14"/>
  <c r="AU14"/>
  <c r="AV14"/>
  <c r="D14" i="77"/>
  <c r="AW14" i="68"/>
  <c r="AX14"/>
  <c r="F15"/>
  <c r="J15"/>
  <c r="N15"/>
  <c r="T15"/>
  <c r="AB15"/>
  <c r="AJ15"/>
  <c r="AN15"/>
  <c r="AR15"/>
  <c r="AU15"/>
  <c r="AV15"/>
  <c r="D15" i="77"/>
  <c r="AW15" i="68"/>
  <c r="E15" i="77"/>
  <c r="F15"/>
  <c r="F16" i="68"/>
  <c r="N16"/>
  <c r="T16"/>
  <c r="AB16"/>
  <c r="AJ16"/>
  <c r="AU16"/>
  <c r="AV16"/>
  <c r="D16" i="77"/>
  <c r="AW16" i="68"/>
  <c r="E16" i="77"/>
  <c r="F17" i="68"/>
  <c r="J17"/>
  <c r="N17"/>
  <c r="T17"/>
  <c r="AB17"/>
  <c r="AJ17"/>
  <c r="AN17"/>
  <c r="AR17"/>
  <c r="AU17"/>
  <c r="AV17"/>
  <c r="AW17"/>
  <c r="E17" i="77"/>
  <c r="AU18" i="68"/>
  <c r="AV18"/>
  <c r="D18" i="77"/>
  <c r="AW18" i="68"/>
  <c r="E18" i="77"/>
  <c r="M18"/>
  <c r="AU19" i="68"/>
  <c r="AV19"/>
  <c r="D19" i="77"/>
  <c r="AW19" i="68"/>
  <c r="E19" i="77"/>
  <c r="F20" i="68"/>
  <c r="J20"/>
  <c r="N20"/>
  <c r="T20"/>
  <c r="AB20"/>
  <c r="AR20"/>
  <c r="AU20"/>
  <c r="AV20"/>
  <c r="D20" i="77"/>
  <c r="L20" s="1"/>
  <c r="AW20" i="68"/>
  <c r="E20" i="77"/>
  <c r="AU21" i="68"/>
  <c r="AV21"/>
  <c r="D21" i="77"/>
  <c r="L21" s="1"/>
  <c r="AW21" i="68"/>
  <c r="E21" i="77"/>
  <c r="M21" s="1"/>
  <c r="N21" s="1"/>
  <c r="F22" i="68"/>
  <c r="J22"/>
  <c r="N22"/>
  <c r="T22"/>
  <c r="AB22"/>
  <c r="AJ22"/>
  <c r="AN22"/>
  <c r="AU22"/>
  <c r="AV22"/>
  <c r="D22" i="77"/>
  <c r="AW22" i="68"/>
  <c r="AU23"/>
  <c r="AV23"/>
  <c r="AW23"/>
  <c r="AU24"/>
  <c r="AV24"/>
  <c r="AW24"/>
  <c r="AU25"/>
  <c r="AV25"/>
  <c r="AW25"/>
  <c r="AU26"/>
  <c r="AV26"/>
  <c r="AW26"/>
  <c r="C27"/>
  <c r="D27"/>
  <c r="E27"/>
  <c r="F27"/>
  <c r="G27"/>
  <c r="H27"/>
  <c r="I27"/>
  <c r="K27"/>
  <c r="L27"/>
  <c r="M27"/>
  <c r="Q27"/>
  <c r="R27"/>
  <c r="S27"/>
  <c r="U27"/>
  <c r="V27"/>
  <c r="W27"/>
  <c r="Y27"/>
  <c r="Z27"/>
  <c r="AA27"/>
  <c r="AB27"/>
  <c r="AG27"/>
  <c r="AH27"/>
  <c r="AI27"/>
  <c r="AJ27"/>
  <c r="AK27"/>
  <c r="AL27"/>
  <c r="AM27"/>
  <c r="AN27"/>
  <c r="AO27"/>
  <c r="AP27"/>
  <c r="AQ27"/>
  <c r="AR27"/>
  <c r="F28"/>
  <c r="J28"/>
  <c r="N28"/>
  <c r="T28"/>
  <c r="AB28"/>
  <c r="AJ28"/>
  <c r="AU28"/>
  <c r="AV28"/>
  <c r="D28" i="77"/>
  <c r="AW28" i="68"/>
  <c r="AX28"/>
  <c r="F29"/>
  <c r="J29"/>
  <c r="N29"/>
  <c r="T29"/>
  <c r="AB29"/>
  <c r="AJ29"/>
  <c r="AN29"/>
  <c r="AR29"/>
  <c r="AU29"/>
  <c r="AV29"/>
  <c r="AW29"/>
  <c r="E29" i="77"/>
  <c r="AR30" i="68"/>
  <c r="AU30"/>
  <c r="AV30"/>
  <c r="AW30"/>
  <c r="E30" i="77"/>
  <c r="F31" i="68"/>
  <c r="N31"/>
  <c r="T31"/>
  <c r="AB31"/>
  <c r="AJ31"/>
  <c r="AN31"/>
  <c r="AR31"/>
  <c r="AU31"/>
  <c r="AV31"/>
  <c r="D31" i="77"/>
  <c r="AW31" i="68"/>
  <c r="F32"/>
  <c r="J32"/>
  <c r="N32"/>
  <c r="T32"/>
  <c r="AR32"/>
  <c r="AU32"/>
  <c r="AV32"/>
  <c r="AW32"/>
  <c r="E32" i="77"/>
  <c r="AU33" i="68"/>
  <c r="AV33"/>
  <c r="D33" i="77"/>
  <c r="L33"/>
  <c r="AW33" i="68"/>
  <c r="E33" i="77"/>
  <c r="AU34" i="68"/>
  <c r="AV34"/>
  <c r="D34" i="77"/>
  <c r="L34"/>
  <c r="AW34" i="68"/>
  <c r="E34" i="77"/>
  <c r="M34" s="1"/>
  <c r="N34" s="1"/>
  <c r="F35" i="68"/>
  <c r="J35"/>
  <c r="N35"/>
  <c r="T35"/>
  <c r="AJ35"/>
  <c r="AU35"/>
  <c r="AV35"/>
  <c r="D35" i="77"/>
  <c r="AW35" i="68"/>
  <c r="E35" i="77"/>
  <c r="F35" s="1"/>
  <c r="T36" i="68"/>
  <c r="AU36"/>
  <c r="AV36"/>
  <c r="D36" i="77"/>
  <c r="AW36" i="68"/>
  <c r="AX36"/>
  <c r="AU37"/>
  <c r="AV37"/>
  <c r="D37" i="77"/>
  <c r="L37" s="1"/>
  <c r="AW37" i="68"/>
  <c r="E37" i="77"/>
  <c r="M37" s="1"/>
  <c r="N37" s="1"/>
  <c r="C38" i="68"/>
  <c r="C39"/>
  <c r="D38"/>
  <c r="D39"/>
  <c r="E38"/>
  <c r="G38"/>
  <c r="G39"/>
  <c r="H38"/>
  <c r="I38"/>
  <c r="K38"/>
  <c r="K39"/>
  <c r="L38"/>
  <c r="M38"/>
  <c r="Q38"/>
  <c r="R38"/>
  <c r="S38"/>
  <c r="T38"/>
  <c r="U38"/>
  <c r="U39"/>
  <c r="V38"/>
  <c r="V39"/>
  <c r="W38"/>
  <c r="Y38"/>
  <c r="Y39"/>
  <c r="Z38"/>
  <c r="Z39"/>
  <c r="AA38"/>
  <c r="AG38"/>
  <c r="AH38"/>
  <c r="AH39"/>
  <c r="AJ39"/>
  <c r="AI38"/>
  <c r="AK38"/>
  <c r="AK39"/>
  <c r="AL38"/>
  <c r="AM38"/>
  <c r="AO38"/>
  <c r="AP38"/>
  <c r="AQ38"/>
  <c r="AR38"/>
  <c r="L39"/>
  <c r="Q39"/>
  <c r="W39"/>
  <c r="AG39"/>
  <c r="AL39"/>
  <c r="AO39"/>
  <c r="AP39"/>
  <c r="B5" i="75"/>
  <c r="E5"/>
  <c r="E6"/>
  <c r="E8"/>
  <c r="E9"/>
  <c r="E10"/>
  <c r="E11"/>
  <c r="E12"/>
  <c r="E13"/>
  <c r="E14"/>
  <c r="E15"/>
  <c r="C16"/>
  <c r="D16"/>
  <c r="B19"/>
  <c r="B4"/>
  <c r="E20"/>
  <c r="B21"/>
  <c r="C21"/>
  <c r="D21"/>
  <c r="E23"/>
  <c r="E24"/>
  <c r="E25"/>
  <c r="E27"/>
  <c r="E30"/>
  <c r="E31"/>
  <c r="E32"/>
  <c r="E33"/>
  <c r="E34"/>
  <c r="E35"/>
  <c r="E36"/>
  <c r="B37"/>
  <c r="C37"/>
  <c r="D37"/>
  <c r="B39"/>
  <c r="E41"/>
  <c r="B42"/>
  <c r="B8"/>
  <c r="C42"/>
  <c r="D42"/>
  <c r="E45"/>
  <c r="E47"/>
  <c r="E48"/>
  <c r="E49"/>
  <c r="E50"/>
  <c r="E51"/>
  <c r="E52"/>
  <c r="E53"/>
  <c r="E54"/>
  <c r="E55"/>
  <c r="E56"/>
  <c r="E58"/>
  <c r="E59"/>
  <c r="E61"/>
  <c r="E62"/>
  <c r="E63"/>
  <c r="E64"/>
  <c r="E65"/>
  <c r="E71"/>
  <c r="E72"/>
  <c r="E73"/>
  <c r="E74"/>
  <c r="E75"/>
  <c r="E76"/>
  <c r="E77"/>
  <c r="E78"/>
  <c r="B9"/>
  <c r="E89"/>
  <c r="E90"/>
  <c r="E91"/>
  <c r="E92"/>
  <c r="E93"/>
  <c r="E94"/>
  <c r="B95"/>
  <c r="B10"/>
  <c r="C95"/>
  <c r="D95"/>
  <c r="E96"/>
  <c r="B97"/>
  <c r="B11"/>
  <c r="C97"/>
  <c r="D97"/>
  <c r="E103"/>
  <c r="E104"/>
  <c r="E105"/>
  <c r="E107"/>
  <c r="E110"/>
  <c r="E111"/>
  <c r="E112"/>
  <c r="E113"/>
  <c r="B13"/>
  <c r="E119"/>
  <c r="E120"/>
  <c r="B125"/>
  <c r="B14"/>
  <c r="C125"/>
  <c r="D125"/>
  <c r="B127"/>
  <c r="C127"/>
  <c r="D127"/>
  <c r="D136"/>
  <c r="H6" i="19"/>
  <c r="L6"/>
  <c r="M6"/>
  <c r="H7"/>
  <c r="L7"/>
  <c r="M7"/>
  <c r="H8"/>
  <c r="L8"/>
  <c r="M8"/>
  <c r="D9"/>
  <c r="E9"/>
  <c r="F9"/>
  <c r="G9"/>
  <c r="H9"/>
  <c r="I9"/>
  <c r="J9"/>
  <c r="K9"/>
  <c r="H10"/>
  <c r="L10"/>
  <c r="H11"/>
  <c r="L11"/>
  <c r="M11"/>
  <c r="H12"/>
  <c r="H14"/>
  <c r="L12"/>
  <c r="H13"/>
  <c r="L13"/>
  <c r="M13"/>
  <c r="D14"/>
  <c r="E14"/>
  <c r="F14"/>
  <c r="G14"/>
  <c r="I14"/>
  <c r="J14"/>
  <c r="K14"/>
  <c r="H15"/>
  <c r="H18"/>
  <c r="L15"/>
  <c r="H16"/>
  <c r="L16"/>
  <c r="H17"/>
  <c r="L17"/>
  <c r="M17"/>
  <c r="D18"/>
  <c r="E18"/>
  <c r="F18"/>
  <c r="G18"/>
  <c r="I18"/>
  <c r="J18"/>
  <c r="K18"/>
  <c r="H20"/>
  <c r="L20"/>
  <c r="H21"/>
  <c r="L21"/>
  <c r="M21"/>
  <c r="H22"/>
  <c r="L22"/>
  <c r="M22"/>
  <c r="H23"/>
  <c r="M23"/>
  <c r="L23"/>
  <c r="H25"/>
  <c r="M25"/>
  <c r="H27"/>
  <c r="L27"/>
  <c r="M27"/>
  <c r="H28"/>
  <c r="L28"/>
  <c r="M28"/>
  <c r="H29"/>
  <c r="M29"/>
  <c r="L29"/>
  <c r="H30"/>
  <c r="L30"/>
  <c r="D31"/>
  <c r="E31"/>
  <c r="F31"/>
  <c r="G31"/>
  <c r="I31"/>
  <c r="J31"/>
  <c r="K31"/>
  <c r="H32"/>
  <c r="H33"/>
  <c r="L33"/>
  <c r="M33"/>
  <c r="H34"/>
  <c r="M34"/>
  <c r="L34"/>
  <c r="H35"/>
  <c r="L35"/>
  <c r="M35"/>
  <c r="D36"/>
  <c r="E36"/>
  <c r="H36"/>
  <c r="F36"/>
  <c r="G36"/>
  <c r="I36"/>
  <c r="L36"/>
  <c r="J36"/>
  <c r="K36"/>
  <c r="M36"/>
  <c r="H37"/>
  <c r="L37"/>
  <c r="H38"/>
  <c r="M38"/>
  <c r="H39"/>
  <c r="M39"/>
  <c r="L39"/>
  <c r="H40"/>
  <c r="L40"/>
  <c r="L41"/>
  <c r="M41"/>
  <c r="H42"/>
  <c r="L42"/>
  <c r="M42"/>
  <c r="H43"/>
  <c r="L43"/>
  <c r="H44"/>
  <c r="L44"/>
  <c r="M44"/>
  <c r="H45"/>
  <c r="M45"/>
  <c r="L45"/>
  <c r="H46"/>
  <c r="L46"/>
  <c r="H47"/>
  <c r="L47"/>
  <c r="M47"/>
  <c r="H48"/>
  <c r="L48"/>
  <c r="M48"/>
  <c r="H49"/>
  <c r="L49"/>
  <c r="H50"/>
  <c r="L50"/>
  <c r="D51"/>
  <c r="E51"/>
  <c r="F51"/>
  <c r="G51"/>
  <c r="G83"/>
  <c r="I51"/>
  <c r="J51"/>
  <c r="K51"/>
  <c r="K83"/>
  <c r="H52"/>
  <c r="L52"/>
  <c r="M52"/>
  <c r="H53"/>
  <c r="L53"/>
  <c r="M53"/>
  <c r="H54"/>
  <c r="M54"/>
  <c r="L54"/>
  <c r="H55"/>
  <c r="H58"/>
  <c r="L55"/>
  <c r="H56"/>
  <c r="L56"/>
  <c r="M56"/>
  <c r="H57"/>
  <c r="L57"/>
  <c r="D58"/>
  <c r="E58"/>
  <c r="F58"/>
  <c r="G58"/>
  <c r="I58"/>
  <c r="J58"/>
  <c r="K58"/>
  <c r="H59"/>
  <c r="L59"/>
  <c r="M59"/>
  <c r="H60"/>
  <c r="H61"/>
  <c r="L61"/>
  <c r="M61"/>
  <c r="H62"/>
  <c r="M62"/>
  <c r="L62"/>
  <c r="H63"/>
  <c r="H66"/>
  <c r="L63"/>
  <c r="H64"/>
  <c r="L64"/>
  <c r="H65"/>
  <c r="L65"/>
  <c r="M65"/>
  <c r="D66"/>
  <c r="E66"/>
  <c r="F66"/>
  <c r="G66"/>
  <c r="I66"/>
  <c r="J66"/>
  <c r="K66"/>
  <c r="H67"/>
  <c r="L67"/>
  <c r="H68"/>
  <c r="L68"/>
  <c r="M68"/>
  <c r="H69"/>
  <c r="M69"/>
  <c r="L69"/>
  <c r="H70"/>
  <c r="L70"/>
  <c r="H71"/>
  <c r="L71"/>
  <c r="M71"/>
  <c r="H72"/>
  <c r="L72"/>
  <c r="M72"/>
  <c r="H73"/>
  <c r="M73"/>
  <c r="L73"/>
  <c r="H74"/>
  <c r="L74"/>
  <c r="M74"/>
  <c r="H75"/>
  <c r="L75"/>
  <c r="M75"/>
  <c r="H76"/>
  <c r="L76"/>
  <c r="M76"/>
  <c r="S76"/>
  <c r="D77"/>
  <c r="E77"/>
  <c r="F77"/>
  <c r="G77"/>
  <c r="I77"/>
  <c r="J77"/>
  <c r="K77"/>
  <c r="H78"/>
  <c r="L78"/>
  <c r="H79"/>
  <c r="L79"/>
  <c r="M79"/>
  <c r="H80"/>
  <c r="L80"/>
  <c r="M80"/>
  <c r="H81"/>
  <c r="M81"/>
  <c r="L81"/>
  <c r="D82"/>
  <c r="E82"/>
  <c r="F82"/>
  <c r="G82"/>
  <c r="H82"/>
  <c r="I82"/>
  <c r="J82"/>
  <c r="K82"/>
  <c r="J83"/>
  <c r="F5" i="39"/>
  <c r="F6"/>
  <c r="F7"/>
  <c r="F8"/>
  <c r="F9"/>
  <c r="F12"/>
  <c r="F13"/>
  <c r="C14"/>
  <c r="C34"/>
  <c r="D14"/>
  <c r="F14"/>
  <c r="E14"/>
  <c r="F19"/>
  <c r="F21"/>
  <c r="F22"/>
  <c r="F23"/>
  <c r="F27"/>
  <c r="F28"/>
  <c r="C30"/>
  <c r="D30"/>
  <c r="E30"/>
  <c r="F32"/>
  <c r="C33"/>
  <c r="D33"/>
  <c r="D34"/>
  <c r="E33"/>
  <c r="F36"/>
  <c r="F37"/>
  <c r="F38"/>
  <c r="F41"/>
  <c r="F42"/>
  <c r="F43"/>
  <c r="F44"/>
  <c r="F45"/>
  <c r="F46"/>
  <c r="F47"/>
  <c r="C48"/>
  <c r="C49"/>
  <c r="C54"/>
  <c r="D48"/>
  <c r="D49"/>
  <c r="E48"/>
  <c r="F48"/>
  <c r="C53"/>
  <c r="D53"/>
  <c r="E53"/>
  <c r="U12" i="80"/>
  <c r="I5" i="79"/>
  <c r="U16"/>
  <c r="U22"/>
  <c r="K17" i="70"/>
  <c r="O17"/>
  <c r="H17"/>
  <c r="O31"/>
  <c r="D31"/>
  <c r="G31"/>
  <c r="S39" i="68"/>
  <c r="AX19"/>
  <c r="E14" i="77"/>
  <c r="M14" s="1"/>
  <c r="AX35" i="68"/>
  <c r="I39"/>
  <c r="AX16"/>
  <c r="AX12"/>
  <c r="E36" i="77"/>
  <c r="M36" s="1"/>
  <c r="E28"/>
  <c r="M28" s="1"/>
  <c r="AX20" i="68"/>
  <c r="AX15"/>
  <c r="E39"/>
  <c r="F39"/>
  <c r="AX11"/>
  <c r="M30" i="77"/>
  <c r="V56" i="71"/>
  <c r="V55"/>
  <c r="V40"/>
  <c r="V43"/>
  <c r="V63"/>
  <c r="V46"/>
  <c r="I15" i="77"/>
  <c r="J15" s="1"/>
  <c r="V39" i="71"/>
  <c r="V37"/>
  <c r="M16" i="77"/>
  <c r="J23"/>
  <c r="M23"/>
  <c r="V57" i="71"/>
  <c r="V54"/>
  <c r="V51"/>
  <c r="V49"/>
  <c r="V42"/>
  <c r="H12" i="77"/>
  <c r="L12" s="1"/>
  <c r="N12" s="1"/>
  <c r="V47" i="71"/>
  <c r="J37" i="77"/>
  <c r="J21"/>
  <c r="J11"/>
  <c r="J31"/>
  <c r="J20"/>
  <c r="V60" i="71"/>
  <c r="I33" i="77"/>
  <c r="J33" s="1"/>
  <c r="J28"/>
  <c r="V52" i="71"/>
  <c r="M25" i="77"/>
  <c r="R39" i="68"/>
  <c r="T39"/>
  <c r="L13" i="77"/>
  <c r="T27" i="68"/>
  <c r="L31" i="77"/>
  <c r="L14"/>
  <c r="J27" i="68"/>
  <c r="L35" i="77"/>
  <c r="M17"/>
  <c r="M35"/>
  <c r="U65" i="71"/>
  <c r="J29" i="77"/>
  <c r="M32"/>
  <c r="N35"/>
  <c r="J22"/>
  <c r="J17"/>
  <c r="D35" i="82"/>
  <c r="C35"/>
  <c r="B31"/>
  <c r="C128" i="75"/>
  <c r="D128"/>
  <c r="E37"/>
  <c r="E16"/>
  <c r="F83" i="19"/>
  <c r="D83"/>
  <c r="M30"/>
  <c r="H77"/>
  <c r="M64"/>
  <c r="L66"/>
  <c r="M66"/>
  <c r="H32" i="77"/>
  <c r="H39" s="1"/>
  <c r="T65" i="71"/>
  <c r="V65"/>
  <c r="V58"/>
  <c r="I16" i="79"/>
  <c r="I22"/>
  <c r="L82" i="19"/>
  <c r="M82"/>
  <c r="M78"/>
  <c r="M70"/>
  <c r="L58"/>
  <c r="M58"/>
  <c r="H51"/>
  <c r="I83"/>
  <c r="L83"/>
  <c r="L14"/>
  <c r="M14"/>
  <c r="M10"/>
  <c r="D30" i="77"/>
  <c r="AX30" i="68"/>
  <c r="D29" i="77"/>
  <c r="AV38" i="68"/>
  <c r="AX29"/>
  <c r="F16" i="77"/>
  <c r="L16"/>
  <c r="M26"/>
  <c r="N26" s="1"/>
  <c r="J26"/>
  <c r="I24"/>
  <c r="M24" s="1"/>
  <c r="N24" s="1"/>
  <c r="V50" i="71"/>
  <c r="U53"/>
  <c r="F14" i="77"/>
  <c r="M67" i="19"/>
  <c r="L77"/>
  <c r="M77"/>
  <c r="AX13" i="68"/>
  <c r="E13" i="77"/>
  <c r="M13" s="1"/>
  <c r="N13" s="1"/>
  <c r="J14"/>
  <c r="I27"/>
  <c r="J12"/>
  <c r="AQ39" i="68"/>
  <c r="AW27"/>
  <c r="F33" i="39"/>
  <c r="F30"/>
  <c r="E34"/>
  <c r="M63" i="19"/>
  <c r="M55"/>
  <c r="M43"/>
  <c r="L51"/>
  <c r="E83"/>
  <c r="M20"/>
  <c r="L31"/>
  <c r="M16"/>
  <c r="L18"/>
  <c r="M18"/>
  <c r="AI39" i="68"/>
  <c r="AJ38"/>
  <c r="N38"/>
  <c r="M39"/>
  <c r="N39"/>
  <c r="J38"/>
  <c r="H39"/>
  <c r="J39"/>
  <c r="E31" i="77"/>
  <c r="F31" s="1"/>
  <c r="AX31" i="68"/>
  <c r="D17" i="77"/>
  <c r="F17" s="1"/>
  <c r="AV27" i="68"/>
  <c r="AX17"/>
  <c r="J36" i="77"/>
  <c r="L25"/>
  <c r="J25"/>
  <c r="H18"/>
  <c r="J18" s="1"/>
  <c r="V44" i="71"/>
  <c r="M46" i="19"/>
  <c r="B128" i="75"/>
  <c r="B6"/>
  <c r="AN38" i="68"/>
  <c r="AM39"/>
  <c r="AN39"/>
  <c r="D32" i="77"/>
  <c r="F32" s="1"/>
  <c r="AX32" i="68"/>
  <c r="E22" i="77"/>
  <c r="AX22" i="68"/>
  <c r="M19" i="77"/>
  <c r="F19"/>
  <c r="H19"/>
  <c r="J19" s="1"/>
  <c r="V45" i="71"/>
  <c r="T53"/>
  <c r="E16" i="79"/>
  <c r="E22"/>
  <c r="H31" i="19"/>
  <c r="AU38" i="68"/>
  <c r="J32" i="77"/>
  <c r="H34" i="70"/>
  <c r="M16" i="79"/>
  <c r="M22"/>
  <c r="N25" i="77"/>
  <c r="M15" i="19"/>
  <c r="M12"/>
  <c r="L9"/>
  <c r="M9"/>
  <c r="AW38" i="68"/>
  <c r="AW39"/>
  <c r="X38"/>
  <c r="F38"/>
  <c r="AU27"/>
  <c r="AU39"/>
  <c r="S55" i="71"/>
  <c r="S65"/>
  <c r="J53"/>
  <c r="R20"/>
  <c r="G20"/>
  <c r="S53"/>
  <c r="G39" i="77"/>
  <c r="G40"/>
  <c r="G34" i="70"/>
  <c r="K31"/>
  <c r="E6" i="72"/>
  <c r="C40" i="77"/>
  <c r="F16" i="79"/>
  <c r="F22"/>
  <c r="AB38" i="68"/>
  <c r="AA39"/>
  <c r="AB39"/>
  <c r="I39" i="77"/>
  <c r="J39" s="1"/>
  <c r="V20" i="71"/>
  <c r="F20"/>
  <c r="H83" i="19"/>
  <c r="M83"/>
  <c r="M51"/>
  <c r="L17" i="77"/>
  <c r="N17" s="1"/>
  <c r="L29"/>
  <c r="M31"/>
  <c r="N31" s="1"/>
  <c r="AX38" i="68"/>
  <c r="L32" i="77"/>
  <c r="N32" s="1"/>
  <c r="AX27" i="68"/>
  <c r="J24" i="77"/>
  <c r="F34" i="39"/>
  <c r="E49"/>
  <c r="F13" i="77"/>
  <c r="L30"/>
  <c r="N30" s="1"/>
  <c r="F30"/>
  <c r="M22"/>
  <c r="N22" s="1"/>
  <c r="M31" i="19"/>
  <c r="V53" i="71"/>
  <c r="AV39" i="68"/>
  <c r="H27" i="77"/>
  <c r="J27" s="1"/>
  <c r="E54" i="39"/>
  <c r="E115" i="75"/>
  <c r="E95"/>
  <c r="E86"/>
  <c r="B36" i="81"/>
  <c r="M15" i="77"/>
  <c r="M33"/>
  <c r="N33" s="1"/>
  <c r="L18"/>
  <c r="N18" s="1"/>
  <c r="N16"/>
  <c r="AX39" i="68"/>
  <c r="X27"/>
  <c r="N27"/>
  <c r="F22" i="77"/>
  <c r="L22"/>
  <c r="L15"/>
  <c r="F36"/>
  <c r="L36"/>
  <c r="M29"/>
  <c r="N29" s="1"/>
  <c r="F29"/>
  <c r="E39"/>
  <c r="L28"/>
  <c r="D39"/>
  <c r="F28"/>
  <c r="F20"/>
  <c r="M20"/>
  <c r="N20" s="1"/>
  <c r="F12"/>
  <c r="M12"/>
  <c r="F11"/>
  <c r="E27"/>
  <c r="M11"/>
  <c r="E97" i="75"/>
  <c r="E21"/>
  <c r="E42"/>
  <c r="B16"/>
  <c r="F49" i="39"/>
  <c r="D54"/>
  <c r="F54"/>
  <c r="N11" i="77"/>
  <c r="M39" l="1"/>
  <c r="N23"/>
  <c r="E40"/>
  <c r="L39"/>
  <c r="N36"/>
  <c r="D27"/>
  <c r="F27" s="1"/>
  <c r="N15"/>
  <c r="I40"/>
  <c r="H40"/>
  <c r="N39"/>
  <c r="M27"/>
  <c r="N14"/>
  <c r="N28"/>
  <c r="F39"/>
  <c r="L19"/>
  <c r="J40" l="1"/>
  <c r="D40"/>
  <c r="F40" s="1"/>
  <c r="N19"/>
  <c r="L27"/>
  <c r="L40" s="1"/>
  <c r="M40"/>
  <c r="N40" s="1"/>
  <c r="N27" l="1"/>
</calcChain>
</file>

<file path=xl/comments1.xml><?xml version="1.0" encoding="utf-8"?>
<comments xmlns="http://schemas.openxmlformats.org/spreadsheetml/2006/main">
  <authors>
    <author xml:space="preserve"> </author>
  </authors>
  <commentList>
    <comment ref="M2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Přírůstky zvýšeny o částku 203033(VHČ), která nebyla načtena do KS 2011.</t>
        </r>
      </text>
    </comment>
    <comment ref="Q2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Přírůstky zvýšeny o částku 203033(VHČ), která nebyla načtena do KS 2011.</t>
        </r>
      </text>
    </comment>
  </commentList>
</comments>
</file>

<file path=xl/sharedStrings.xml><?xml version="1.0" encoding="utf-8"?>
<sst xmlns="http://schemas.openxmlformats.org/spreadsheetml/2006/main" count="1141" uniqueCount="613">
  <si>
    <t>Správní poplatky</t>
  </si>
  <si>
    <t>Pobytové poplatky</t>
  </si>
  <si>
    <t xml:space="preserve">Třída  1  C E L K E M   </t>
  </si>
  <si>
    <t>Příjmy z úroků</t>
  </si>
  <si>
    <t xml:space="preserve">Pokuty </t>
  </si>
  <si>
    <t>Třída 2   C E L K E M</t>
  </si>
  <si>
    <t xml:space="preserve">VLASTNÍ  PŘÍJMY  CELKEM </t>
  </si>
  <si>
    <t xml:space="preserve">C E L K E M    P Ř Í J M Y  </t>
  </si>
  <si>
    <t>neinvestiční</t>
  </si>
  <si>
    <t>granty</t>
  </si>
  <si>
    <t>nájmy z bytů</t>
  </si>
  <si>
    <t>nájmy z pozemků</t>
  </si>
  <si>
    <t>úroky z účtu</t>
  </si>
  <si>
    <t>pokuty, penále</t>
  </si>
  <si>
    <t>odhady, znalecké posudky</t>
  </si>
  <si>
    <t>odměna za správu</t>
  </si>
  <si>
    <t>inženýring</t>
  </si>
  <si>
    <t>ostatní služby</t>
  </si>
  <si>
    <t>odpisy DHM</t>
  </si>
  <si>
    <t>zůstatková cena prodaného DHM</t>
  </si>
  <si>
    <t>materiálové náklady</t>
  </si>
  <si>
    <t>odměna za privatizaci</t>
  </si>
  <si>
    <t xml:space="preserve">P Ř Í J M Y  </t>
  </si>
  <si>
    <t>Třída  4  C E L K E M</t>
  </si>
  <si>
    <t>nájmy z nebytových prostor</t>
  </si>
  <si>
    <t>Poplatek ze psů</t>
  </si>
  <si>
    <t>Poplatek za užívání veřejného prostranství</t>
  </si>
  <si>
    <t>Poplatek ze vstupného</t>
  </si>
  <si>
    <t>Poplatek z ubytovací kapacity</t>
  </si>
  <si>
    <t xml:space="preserve">Splátky půjček do sociálního  fondu </t>
  </si>
  <si>
    <t>Poplatky za znečišťování ovzduší</t>
  </si>
  <si>
    <t>Příjmy z poskytování služeb celkem</t>
  </si>
  <si>
    <t>Odvod výtěžku z provozování loterií</t>
  </si>
  <si>
    <t>Odvody příspěvkových organizací</t>
  </si>
  <si>
    <t xml:space="preserve">C  E  L  K  E  M   </t>
  </si>
  <si>
    <t>investiční</t>
  </si>
  <si>
    <t>Druh</t>
  </si>
  <si>
    <t>SR</t>
  </si>
  <si>
    <t>UR</t>
  </si>
  <si>
    <t>Skut.</t>
  </si>
  <si>
    <t xml:space="preserve"> %</t>
  </si>
  <si>
    <t xml:space="preserve"> % </t>
  </si>
  <si>
    <t>Spravované domy</t>
  </si>
  <si>
    <t>z toho podílové</t>
  </si>
  <si>
    <t>Bytové jednotky</t>
  </si>
  <si>
    <t>Nebytové prostory</t>
  </si>
  <si>
    <t>Kotelny</t>
  </si>
  <si>
    <t>% k UR</t>
  </si>
  <si>
    <t>náklady</t>
  </si>
  <si>
    <t>výnosy</t>
  </si>
  <si>
    <t>majetek</t>
  </si>
  <si>
    <t>výsledky hospodaření</t>
  </si>
  <si>
    <t>celkem</t>
  </si>
  <si>
    <t>náklady podílové domy</t>
  </si>
  <si>
    <t>daň z převodu nemovitosti</t>
  </si>
  <si>
    <t>jiné ostatní náklady</t>
  </si>
  <si>
    <t>prodej majetku - privatizace</t>
  </si>
  <si>
    <t>prodej majetku - statut</t>
  </si>
  <si>
    <t>výnosy podílových domů</t>
  </si>
  <si>
    <t>jiné ostatní výnosy</t>
  </si>
  <si>
    <t>CELKEM</t>
  </si>
  <si>
    <t>opravy a údržba nad 200  tis.Kč</t>
  </si>
  <si>
    <t>opravy a údržba do 200  tis.Kč</t>
  </si>
  <si>
    <t>Přijaté pojistné náhrady</t>
  </si>
  <si>
    <t>Neinvestiční přijaté transfery od krajů</t>
  </si>
  <si>
    <t xml:space="preserve"> T ř í d a  1 - D a ň o v é    p ř í j m y</t>
  </si>
  <si>
    <t>Poplatek za provozovaný VHP a VLT</t>
  </si>
  <si>
    <t>T ř í d a   2 - N e d a ň o v é    p ř í j m y</t>
  </si>
  <si>
    <t>Přijaté neinv. dary</t>
  </si>
  <si>
    <t>T ř í d a  4 - P ř i j a t é     t r a n s f e r y</t>
  </si>
  <si>
    <t>Neinvestiční transfer ze státního rozpočtu</t>
  </si>
  <si>
    <t>Neinvestiční transfery od HMP</t>
  </si>
  <si>
    <t>Převody ze zdaňované činnosti</t>
  </si>
  <si>
    <t>0608</t>
  </si>
  <si>
    <t>0912</t>
  </si>
  <si>
    <t>0924</t>
  </si>
  <si>
    <t>0926</t>
  </si>
  <si>
    <t>1000</t>
  </si>
  <si>
    <t>1012</t>
  </si>
  <si>
    <t>Druh výdaje a kapitola</t>
  </si>
  <si>
    <t>S O U H R N   V Ý D A J Ů    K A P I T O L</t>
  </si>
  <si>
    <t>kap. 03 - Doprava</t>
  </si>
  <si>
    <t xml:space="preserve">kap. 05 - Sociální věci a zdravotnictví  </t>
  </si>
  <si>
    <t>kap. 09 - Místní správa</t>
  </si>
  <si>
    <t>INVESTIČNÍ VÝDAJE - CELKEM</t>
  </si>
  <si>
    <t>P Ř E H L E D    A K C Í</t>
  </si>
  <si>
    <t>kap. 01 - Územní rozvoj</t>
  </si>
  <si>
    <t>kap. 04 - Školství</t>
  </si>
  <si>
    <t>Celkem</t>
  </si>
  <si>
    <t xml:space="preserve">NÁZEV </t>
  </si>
  <si>
    <t>HLAVNÍ ČINNOST</t>
  </si>
  <si>
    <t>DOPLŇKOVÁ ČINNOST</t>
  </si>
  <si>
    <t xml:space="preserve">Náklady </t>
  </si>
  <si>
    <t>Výnosy</t>
  </si>
  <si>
    <t>Plán</t>
  </si>
  <si>
    <t xml:space="preserve">% </t>
  </si>
  <si>
    <t>%</t>
  </si>
  <si>
    <t xml:space="preserve">ZŠ a MŠ Barrandov </t>
  </si>
  <si>
    <t>FZŠ Barrandov II.</t>
  </si>
  <si>
    <t>FZŠ Drtinova</t>
  </si>
  <si>
    <t>ZŠ a MŠ Grafická</t>
  </si>
  <si>
    <t>ZŠ Kořenského</t>
  </si>
  <si>
    <t>ZŠ Nepomucká</t>
  </si>
  <si>
    <t>ZŠ Podbělohorská</t>
  </si>
  <si>
    <t>ZŠ a MŠ Radlická</t>
  </si>
  <si>
    <t xml:space="preserve">ZŠ a MŠ Tyršova </t>
  </si>
  <si>
    <t>ZŠ a MŠ U Santošky</t>
  </si>
  <si>
    <t>ZŠ waldorfská</t>
  </si>
  <si>
    <t>ZŠ Weberova</t>
  </si>
  <si>
    <t>Celkem ZŠ</t>
  </si>
  <si>
    <t>MŠ Beníškové</t>
  </si>
  <si>
    <t>MŠ Hlubočepská</t>
  </si>
  <si>
    <t>MŠ Kroupova</t>
  </si>
  <si>
    <t>MŠ Kudrnova</t>
  </si>
  <si>
    <t>MŠ Kurandové</t>
  </si>
  <si>
    <t>MŠ Lohniského 830</t>
  </si>
  <si>
    <t>MŠ Lohniského 851</t>
  </si>
  <si>
    <t>MŠ Nad Palatou</t>
  </si>
  <si>
    <t>MŠ Peroutkova</t>
  </si>
  <si>
    <t>MŠ Podbělohorská</t>
  </si>
  <si>
    <t>MŠ Tréglova</t>
  </si>
  <si>
    <t>MŠ Trojdílná</t>
  </si>
  <si>
    <t>MŠ U Železničního mostu</t>
  </si>
  <si>
    <t>Celkem MŠ</t>
  </si>
  <si>
    <t>C S O P</t>
  </si>
  <si>
    <t>KK Poštovka</t>
  </si>
  <si>
    <t>Položka</t>
  </si>
  <si>
    <t>Přijaté nekapitálové příspěvky a ost.nedaň. příjmy</t>
  </si>
  <si>
    <t>KTA</t>
  </si>
  <si>
    <t>OOS</t>
  </si>
  <si>
    <t>Centra, stř. 91 (Machatého)</t>
  </si>
  <si>
    <t>Centra, stř. 92 (J. Plachty)</t>
  </si>
  <si>
    <t>Centra, stř. 93 (Staropramenná)</t>
  </si>
  <si>
    <t>Poliklinika Kartouzská, stř. 94</t>
  </si>
  <si>
    <t>Poliklinika Barrandov, stř. 95</t>
  </si>
  <si>
    <t>Sportovní centrum Barrandov, stř. 98</t>
  </si>
  <si>
    <t>Areál Klikatá, stř. 99</t>
  </si>
  <si>
    <t>Centra, stř. 97 (nebytové prostory)</t>
  </si>
  <si>
    <t>OVS</t>
  </si>
  <si>
    <t>OEK</t>
  </si>
  <si>
    <t>kap. 02 - Městská zeleň a ochrana životního prostředí</t>
  </si>
  <si>
    <t>OBP</t>
  </si>
  <si>
    <t>Rozpočet</t>
  </si>
  <si>
    <t xml:space="preserve">kap. 01 - Územní rozvoj </t>
  </si>
  <si>
    <t>kap. 02 - Městská zeleň a ochrana život. prostředí</t>
  </si>
  <si>
    <t xml:space="preserve">kapitola 04 - Školství     </t>
  </si>
  <si>
    <t xml:space="preserve">kapitola 05 - Sociální věci a zdravotnictví  </t>
  </si>
  <si>
    <t>kapitola 08 - Bytové hospodářství</t>
  </si>
  <si>
    <t>kapitola 09 - Místní správa</t>
  </si>
  <si>
    <t>akce investiční</t>
  </si>
  <si>
    <t>odbor</t>
  </si>
  <si>
    <t>částka
v tis.Kč</t>
  </si>
  <si>
    <t xml:space="preserve">Celkem </t>
  </si>
  <si>
    <t>Pozn.: akce jsou zapracovány do návrhu rozpočtu u příslušných podkapitol rozpočtu.</t>
  </si>
  <si>
    <t>V Ý D A J E</t>
  </si>
  <si>
    <t>kapitola</t>
  </si>
  <si>
    <t>podkapitola</t>
  </si>
  <si>
    <t>druh výdaje</t>
  </si>
  <si>
    <t>upravený rozpočet</t>
  </si>
  <si>
    <t>označení</t>
  </si>
  <si>
    <t>název</t>
  </si>
  <si>
    <t>01
územní rozvoj a rozvoj bydlení</t>
  </si>
  <si>
    <t>0143</t>
  </si>
  <si>
    <t>odbor bytů a privatizace</t>
  </si>
  <si>
    <t xml:space="preserve">          celkem kapitola</t>
  </si>
  <si>
    <t>02
městská zeleň a ochrana životního prostředí</t>
  </si>
  <si>
    <t>odbor servisních služeb</t>
  </si>
  <si>
    <t>0241</t>
  </si>
  <si>
    <t>odbor správy veřejného prostranství</t>
  </si>
  <si>
    <t>03
doprava</t>
  </si>
  <si>
    <t>0341</t>
  </si>
  <si>
    <t>04
školství</t>
  </si>
  <si>
    <t>0440</t>
  </si>
  <si>
    <t>odbor školství, kultury a sportu</t>
  </si>
  <si>
    <t>0441</t>
  </si>
  <si>
    <t>05
sociální věci a zdravotnictví</t>
  </si>
  <si>
    <t>0539</t>
  </si>
  <si>
    <t>odbor sociální problematiky a prevence kriminality</t>
  </si>
  <si>
    <t>06
kultura</t>
  </si>
  <si>
    <t>odbor občansko-správní</t>
  </si>
  <si>
    <t>0624</t>
  </si>
  <si>
    <t>odbor vnitřní správy - informatika</t>
  </si>
  <si>
    <t>0626</t>
  </si>
  <si>
    <t>odbor kancelář tajemníka</t>
  </si>
  <si>
    <t>0638</t>
  </si>
  <si>
    <t>0640</t>
  </si>
  <si>
    <t>07
bezpečnost a veřejný pořádek</t>
  </si>
  <si>
    <t>0737</t>
  </si>
  <si>
    <t>odbor kancelář starosty</t>
  </si>
  <si>
    <t>0739</t>
  </si>
  <si>
    <t>08
bytové hospodářství</t>
  </si>
  <si>
    <t>0839</t>
  </si>
  <si>
    <t>0841</t>
  </si>
  <si>
    <t>0843</t>
  </si>
  <si>
    <t>09
místní správa a zastupitelstva obcí</t>
  </si>
  <si>
    <t>0909</t>
  </si>
  <si>
    <t>odbor ekonomický</t>
  </si>
  <si>
    <t>odbor vnitřní správy</t>
  </si>
  <si>
    <t xml:space="preserve">0926 </t>
  </si>
  <si>
    <t>odbor kancelář tajemníka - sociální fond</t>
  </si>
  <si>
    <t>0937</t>
  </si>
  <si>
    <t>0938</t>
  </si>
  <si>
    <t>10
ostatní činnosti</t>
  </si>
  <si>
    <t>1009</t>
  </si>
  <si>
    <t>Celkem výdaje</t>
  </si>
  <si>
    <t>0102</t>
  </si>
  <si>
    <t>odbor obchodních aktivit</t>
  </si>
  <si>
    <t>0150</t>
  </si>
  <si>
    <t>odbor Kancelář architekta</t>
  </si>
  <si>
    <t>0251</t>
  </si>
  <si>
    <t>odbor investic</t>
  </si>
  <si>
    <t>0451</t>
  </si>
  <si>
    <t>0551</t>
  </si>
  <si>
    <t>0651</t>
  </si>
  <si>
    <t>0802</t>
  </si>
  <si>
    <t>0851</t>
  </si>
  <si>
    <t>0853</t>
  </si>
  <si>
    <t xml:space="preserve">odbor majetku </t>
  </si>
  <si>
    <t>výnosy z přecenění reálnou hodnotou</t>
  </si>
  <si>
    <t>náklady z přecenění reálnou hodnotou</t>
  </si>
  <si>
    <t>tvorba rezerv</t>
  </si>
  <si>
    <t>OMA</t>
  </si>
  <si>
    <t>OSS</t>
  </si>
  <si>
    <t>2324-2329</t>
  </si>
  <si>
    <t>prodané pozemky</t>
  </si>
  <si>
    <t xml:space="preserve"> </t>
  </si>
  <si>
    <t>0903</t>
  </si>
  <si>
    <t>0904</t>
  </si>
  <si>
    <t>0601</t>
  </si>
  <si>
    <t>0637</t>
  </si>
  <si>
    <t>odbor propagace a protokolu</t>
  </si>
  <si>
    <t>ZOJ  veřejné zakázky</t>
  </si>
  <si>
    <t>odbor interního auditu a kontroly</t>
  </si>
  <si>
    <t>0438</t>
  </si>
  <si>
    <t>výnosy z přecenění reál. hodnotou</t>
  </si>
  <si>
    <t>náklady z přecenění reál. hodnotou</t>
  </si>
  <si>
    <t>0401</t>
  </si>
  <si>
    <t>0653</t>
  </si>
  <si>
    <t>odbor majetku Portheimka</t>
  </si>
  <si>
    <t>0439</t>
  </si>
  <si>
    <t>0741</t>
  </si>
  <si>
    <t>odbor majetku</t>
  </si>
  <si>
    <t>0738</t>
  </si>
  <si>
    <t>odbor servisních služeb-povodně</t>
  </si>
  <si>
    <t xml:space="preserve">Ostatní odvody příspěvkových organizací </t>
  </si>
  <si>
    <t>Splátka od MČ Lipence Praha 5</t>
  </si>
  <si>
    <t xml:space="preserve">kapitola 09
§ 6112 - Zastupitelstva obcí
</t>
  </si>
  <si>
    <t>podkapitola 0926</t>
  </si>
  <si>
    <t>Personální věci</t>
  </si>
  <si>
    <t>5019 - Ostatní platy</t>
  </si>
  <si>
    <t>5023 - Odměny členů zastupitelstev</t>
  </si>
  <si>
    <t>5029 - Ostatní platby za provedenou práci</t>
  </si>
  <si>
    <t>5031 - Sociální zabezpečení</t>
  </si>
  <si>
    <t>5032 - Zdravotní pojištění</t>
  </si>
  <si>
    <t>5039 - Ostatní povinné pojistné</t>
  </si>
  <si>
    <t>Výdaje celkem</t>
  </si>
  <si>
    <t>Přijaté neinvestiční dary (povodně)</t>
  </si>
  <si>
    <t xml:space="preserve">Ost.neinv. přijaté transfery od rozp. územní úrovně </t>
  </si>
  <si>
    <t>Celkem CSOP, KK</t>
  </si>
  <si>
    <t>0409</t>
  </si>
  <si>
    <t xml:space="preserve">rezerva (OEK)-nerozděl. prostředky VHP </t>
  </si>
  <si>
    <t>0609</t>
  </si>
  <si>
    <t>rezerva - OEK -nerozd. prostř. Z VHP</t>
  </si>
  <si>
    <t>0753</t>
  </si>
  <si>
    <t xml:space="preserve">odbor kancelář starosty </t>
  </si>
  <si>
    <t>0701</t>
  </si>
  <si>
    <t>SR 2014</t>
  </si>
  <si>
    <t>UR 2014</t>
  </si>
  <si>
    <t>Rozpočet 2014</t>
  </si>
  <si>
    <t xml:space="preserve">schválený rozpočet
</t>
  </si>
  <si>
    <t>0351</t>
  </si>
  <si>
    <t>0808</t>
  </si>
  <si>
    <t>odbor servisních služeb EU</t>
  </si>
  <si>
    <t>0437</t>
  </si>
  <si>
    <t>0526</t>
  </si>
  <si>
    <t xml:space="preserve">kapitola 02 - Městská zeleň a ochrana životního prostředí </t>
  </si>
  <si>
    <t>OIN</t>
  </si>
  <si>
    <t>kapitola 03 - Doprava</t>
  </si>
  <si>
    <t>kapitola 07 - Bezpečnost a veřejný pořádek</t>
  </si>
  <si>
    <t>OSP</t>
  </si>
  <si>
    <t>kap. 07 - Bezpečnost a veřejný pořádek</t>
  </si>
  <si>
    <t>OMP</t>
  </si>
  <si>
    <r>
      <t xml:space="preserve">Revitalizace pěších zón a parků na Barrandově </t>
    </r>
    <r>
      <rPr>
        <i/>
        <sz val="11"/>
        <rFont val="Times New Roman"/>
        <family val="1"/>
        <charset val="238"/>
      </rPr>
      <t>(převod z r. 2013)</t>
    </r>
  </si>
  <si>
    <t>Rekonstrukce sportoviště Aréna par.č. KN 555 a 554, k.ú. Smíchov a DH Vejražkova parc.č. KN 1856/1, k. ú. Košíře</t>
  </si>
  <si>
    <t xml:space="preserve">Rekonstrukce dětského hřiště v parku Santoška na pozemku parc.č. 2084/1, k.ú. Smíchov </t>
  </si>
  <si>
    <t>Lanové centrum Tichnova</t>
  </si>
  <si>
    <t>Vypracování předprojekčních průzkumů (geologické dendrologické, geodetická zaměření), plánů a studií na plánované a prováděné investiční akce</t>
  </si>
  <si>
    <t>Vypracování projektových dokumentací v rámci spravovaných ploch</t>
  </si>
  <si>
    <t>Revitalizace motolské skládky ve smyslu vybudování celoročního, sportovního, rekreačního a volnočasového areálu v k.ú. Motol</t>
  </si>
  <si>
    <t>Nákup městského mobiliáře nad 40 tis.Kč</t>
  </si>
  <si>
    <t xml:space="preserve">Investiční akce malého rozsahu (do 500 tis.Kč), které se realizují během roku na základě aktuální potřeby (např. oplocení, DH, sportoviště, WC apod.) </t>
  </si>
  <si>
    <t xml:space="preserve">Zkulturnění veřejného prostranství zejména v lokalitě Lihovar </t>
  </si>
  <si>
    <t>Osvětlení přechodu v ulici Svornosti</t>
  </si>
  <si>
    <t>ZŠ a MŠ Praha 5 - Hlubočepy, Chaplinovo náměstí 615/1 - rekonstrukce sportovního areálu</t>
  </si>
  <si>
    <t>ZŠ Podbělohorská 720/26, Praha 5 - Smíchov, zateplení půdy hlavní budovy a zateplení učebnového pavilonu</t>
  </si>
  <si>
    <t>MŠ Podbělohorská 2185/1, Praha 5 - Košíře - odvlhčení objektu a provedení zateplovacího systému</t>
  </si>
  <si>
    <t>ZŠ a MŠ Grafická 1030/13, Praha 5 - Smíchov, výměna oken a zateplení dvorní fasády</t>
  </si>
  <si>
    <t>ZŠ a MŠ Grafická , objekt MŠ Holečkova 688/38, Praha 5 - Smíchov - výměna střešní krytiny, zateplení půdy a úpravy fasády (PD)</t>
  </si>
  <si>
    <t>ZŠ a MŠ Kořenského, objekt MŠ nám.14.října 2994/9a, Praha 5 - Smíchov - výměna oken a úprava obvodového pláště (PD)</t>
  </si>
  <si>
    <t>ZŠ Nepomucká, objekt Beníškové 1258/1, Praha 5 - Košíře - rekonstrukce hospodářského pavilonu vč. technologie kuchyně a instalace plynové kotelny</t>
  </si>
  <si>
    <t xml:space="preserve">MŠ Nad Palatou, objekt Pod Lipkami 3185/5, Praha 5 - Smíchov, zateplení fasády hospodářského pavilonu, výměna zbylých oken </t>
  </si>
  <si>
    <t xml:space="preserve">MŠ Nad Palatou, objekt Pod Lipkami 3185/5, Praha 5 - Smíchov - rekonstrukce a rozšíření kuchyně  </t>
  </si>
  <si>
    <t>ZŠ a MŠ Tyršova, objekt ZŠ 430/1, Praha 5 - Jinonice - rekonstrukce tělocvičny</t>
  </si>
  <si>
    <t>MŠ DUHA, Praha 5 - Košíře, Trojdílná 18/1117 - dokončení rekonstrukce kuchyně II. etapa</t>
  </si>
  <si>
    <t>ZŠ Nepomucká 1/139, Praha 5 - Košíře -  rozšíření kapacity ZŠ + MŠ</t>
  </si>
  <si>
    <t>Hlubočepská 281/31a, Praha 5 - Hlubočepy, vybudování třídy MŠ</t>
  </si>
  <si>
    <r>
      <t xml:space="preserve">Pod Žvahovem 463, Praha 5 – stavební úpravy nutné k odstranění závad objektu </t>
    </r>
    <r>
      <rPr>
        <i/>
        <sz val="11"/>
        <rFont val="Times New Roman"/>
        <family val="1"/>
        <charset val="238"/>
      </rPr>
      <t>(převod z roku 2013)</t>
    </r>
  </si>
  <si>
    <t>Rezerva na vestavbu tříd MŠ</t>
  </si>
  <si>
    <t xml:space="preserve">MŠ Kurandové 669, Praha 5 - Hlubočepy, zateplení </t>
  </si>
  <si>
    <t>ZŠ Nepomucká 1/139, Praha 5 - Košíře, zateplení</t>
  </si>
  <si>
    <t>ZŠ a MŠ Tyršova, objekt ZŠ 430/1, Praha 5 - Jinonice, zateplení</t>
  </si>
  <si>
    <t>MŠ "U Krtečka", Kudrnova 235, Praha 5 - Motol, zateplení</t>
  </si>
  <si>
    <t>MŠ Peškova 963, Praha 5 - Hlubočepy, zateplení</t>
  </si>
  <si>
    <t>Snížení energetické náročnosti ZŠ Chaplinovo náměstí</t>
  </si>
  <si>
    <t>Snížení energetické náročnosti ZŠ V Remízku</t>
  </si>
  <si>
    <t>Sportovní centrum Barrandov - modernizace M+R</t>
  </si>
  <si>
    <t xml:space="preserve">Úpravy školních zahrad a doplnění herních prvků </t>
  </si>
  <si>
    <t>Výdaje na průzkumy, studie a projekty</t>
  </si>
  <si>
    <t>Zdravotnické zařízení Kartouzská,  Kartouzská 204/6, Praha 5 - Smíchov - vybudování samostatných kotelen v budovách A, B a D</t>
  </si>
  <si>
    <t>Zdravotnické zařízení Kartouzská,  Kartouzská 204/6, Praha 5 - Smíchov,  rekonstrukce společných prostor  budovy A - PD včt. VZT a rekonstrukce 2. poloviny přízemí</t>
  </si>
  <si>
    <t xml:space="preserve">Zdravotnické zařízení Kartouzská,  Kartouzská 204/6, Praha 5 - Smíchov, výměna oken v budově D </t>
  </si>
  <si>
    <t>Výdaje na rekonstrukce uvolněných bytů v objektu DPS, Zubatého 330/10 a montáž podružných vodoměrů</t>
  </si>
  <si>
    <r>
      <t xml:space="preserve">Kompletní rekonstrukce Dětského ostrova po povodni v roce 2013 </t>
    </r>
    <r>
      <rPr>
        <i/>
        <sz val="11"/>
        <rFont val="Times New Roman"/>
        <family val="1"/>
        <charset val="238"/>
      </rPr>
      <t>(převod akce z r. 2013)</t>
    </r>
  </si>
  <si>
    <t>Staropramenná 547/9, Praha 5- Smíchov, montáž podružných vodoměrů</t>
  </si>
  <si>
    <t>Lidická 797/18, Praha 5 - Smíchov, montáž podružných vodoměrů</t>
  </si>
  <si>
    <t>Nádražní 42/82, Praha 5 - Smíchov odvlhčení nebytových prostor v 1. PP</t>
  </si>
  <si>
    <t>Plzeňská 442/209, 211 a Nepomucká 442/2, Praha 5 - Košíře, zateplení fasád</t>
  </si>
  <si>
    <t>Plzeňská 2076/174, Praha 5 - Košíře, zateplení domu a rekonstrukce střechy</t>
  </si>
  <si>
    <t>Výdaje na rekonstrukce uvolněných bytů v bytových domech ve správě MČ Praha 5</t>
  </si>
  <si>
    <t>Křížová 264/43, Praha 5 - Smíchov, montáž nového osobního výtahu</t>
  </si>
  <si>
    <t>Výdaje na průzkumy, studie a projekty - bytové hospodářství</t>
  </si>
  <si>
    <t>NP - VŠMIE, Vltavská 584/14, Praha 5 - Smíchov - rekonstrukce sklepních prostor na studentský klub</t>
  </si>
  <si>
    <t>NP - Ženské domovy Ostrovského 2000/3, Praha 5 - Smíchov, regulace topného systému vč. TRV</t>
  </si>
  <si>
    <t>Výdaje související s Dohodou o narovnání MČ a stavebníky půdních vestaveb v domech určených k privatizaci, kteří chtějí bytovou jednotku vrátit MČ.</t>
  </si>
  <si>
    <t>Výdaje na průzkumy, studie a projekty - nebytové hospodářství</t>
  </si>
  <si>
    <t>kap. 08 - Bytové hospodářství a nebytové hospodářství</t>
  </si>
  <si>
    <t>Interiérové prvky</t>
  </si>
  <si>
    <t>Kopírovací techniky a multifunkční zařízení</t>
  </si>
  <si>
    <t>Obnova autoparku</t>
  </si>
  <si>
    <t xml:space="preserve">Programové vybavení </t>
  </si>
  <si>
    <t xml:space="preserve">E - Goverment elektronizace úřadu </t>
  </si>
  <si>
    <t>Investiční  výdaje - převod z roku 2013 do rozpočtu roku 2014</t>
  </si>
  <si>
    <t>Revitalizace pěších zón a parků na Barrandově</t>
  </si>
  <si>
    <t>Pod Žvahovem 463, Praha 5 – stavební úpravy nutné k odstranění závad objektu</t>
  </si>
  <si>
    <t>Realizace kompletní rekonstrukce Dětského ostrova po povodni</t>
  </si>
  <si>
    <t>1041</t>
  </si>
  <si>
    <t xml:space="preserve">OOA </t>
  </si>
  <si>
    <t>Třída 8 C E L K E M</t>
  </si>
  <si>
    <t>Upravený rozpočet</t>
  </si>
  <si>
    <t>Revitalizace původní osady Buďánka a její využití pro volnočasové aktivity</t>
  </si>
  <si>
    <t>Ocenitelná práva - Master hologram</t>
  </si>
  <si>
    <t>ZŠ Waldorfská - stavební úpravy objektu čp. 636 v ul. Mezi Rolemi 4</t>
  </si>
  <si>
    <t>Snížení energetické náročnosti ZŠ V Remízku - výskyt azbestu v konstrukci budovy</t>
  </si>
  <si>
    <t>odbor správy veř. prostranství - povodně</t>
  </si>
  <si>
    <t>Plnění
%</t>
  </si>
  <si>
    <t>ORJ</t>
  </si>
  <si>
    <t>účel dotace - název akce</t>
  </si>
  <si>
    <t>č. usnesení</t>
  </si>
  <si>
    <t>poskytnuto
dle usnesení</t>
  </si>
  <si>
    <t>%
čerpání</t>
  </si>
  <si>
    <t>FZŠ Barrandov II, V Remízku 7/919</t>
  </si>
  <si>
    <t>ZHMP č. 17/7 z 24.5.2012</t>
  </si>
  <si>
    <t xml:space="preserve">vyčerpáno
</t>
  </si>
  <si>
    <t>0526, 0539</t>
  </si>
  <si>
    <t>RHMP č. 330 z 25.2. 2014</t>
  </si>
  <si>
    <t>0526,0539</t>
  </si>
  <si>
    <t>Neinvestiční účelová dotace ze státního rozpočtu na sociálně právní ochranu dětí   (ÚZ 13011)</t>
  </si>
  <si>
    <t>0926,0912,0924</t>
  </si>
  <si>
    <t>Neinvestiční dotace na úhradu výdajů vzniklých v souvislosti s konáním voleb do Evropského parlamentu (23.-24.5.) ( ÚZ 000098348)</t>
  </si>
  <si>
    <t>RHMP č. 1237 z 3.6.2014</t>
  </si>
  <si>
    <t>ZHMP č. 35/19 z 27.2.2014</t>
  </si>
  <si>
    <t>ZHMP č. 37/31 z 27.3.2014</t>
  </si>
  <si>
    <t>Účelová neinvestiční dotace na údržbu plastik, § 3329, ÚZ 81</t>
  </si>
  <si>
    <t>35/9 ze dne 27.2.2014</t>
  </si>
  <si>
    <t>Granty v sociální oblasti, ÚZ 81</t>
  </si>
  <si>
    <t>37/26 ze dne 27.3.2014</t>
  </si>
  <si>
    <t>Granty na prevenci kriminality, ÚZ 81</t>
  </si>
  <si>
    <t>37/27 ze dne 27.3.2014</t>
  </si>
  <si>
    <t>"Zdravé město Praha - I. program - pro školy a školská zařízení ÚZ 81</t>
  </si>
  <si>
    <t>37/22 ze dne 27.3.2014</t>
  </si>
  <si>
    <t>Příspěvek na provoz plaveckého bazénu ZŠ P5 - Košíře, Weberova 1090/1, ÚZ 81</t>
  </si>
  <si>
    <t>38/18 ze dne 24.4.2014</t>
  </si>
  <si>
    <t>Zkouška zvláštní odborné způsobilosti, ÚZ 81</t>
  </si>
  <si>
    <t>38/1 ze dne 24.4.2014</t>
  </si>
  <si>
    <t>Den neziskových organizací - jednodenní prezentační akce NNO na pěší zóně Anděl, ÚZ 81</t>
  </si>
  <si>
    <t>39/45 ze dne 29.5.2014</t>
  </si>
  <si>
    <t>Posílení mzdových prostředků zaměstnancům v oblasti školství, ÚZ 96</t>
  </si>
  <si>
    <t>39/37 ze dne 29.5.2014</t>
  </si>
  <si>
    <t>Rekonstrukce historického parku Sady Na Skalce</t>
  </si>
  <si>
    <t>Revitalizace městského parku na Chaplinově náměstí</t>
  </si>
  <si>
    <t>Úpravy víceúčelového hřiště v areálu ZŠ a MŠ U Santošky 1/1007</t>
  </si>
  <si>
    <t>Instalace ošetřovací vany v Domě sociálních služeb Na Neklance 15</t>
  </si>
  <si>
    <t>Revitalizace osady Buďánka</t>
  </si>
  <si>
    <t>Podlaha serverovny</t>
  </si>
  <si>
    <t>Rekonstrukce kuchňky v 1.p - Štefánikova 15</t>
  </si>
  <si>
    <t>kap. 10 - Odbor ekonomický</t>
  </si>
  <si>
    <t>Investiční rezerva</t>
  </si>
  <si>
    <t>kap. 01 - Byty a privatizace</t>
  </si>
  <si>
    <t>kapitola 01 - Byty a privatizace</t>
  </si>
  <si>
    <t>kapilola 10 - Odbor ekonomický</t>
  </si>
  <si>
    <t>Rezerva kap. výdajů - dotace z VHP na využití volného času dětí a mládeže - sport</t>
  </si>
  <si>
    <t xml:space="preserve">nákup multifunkční tiskárny </t>
  </si>
  <si>
    <t>Odkoupení pozemků v k. ú. Košíře</t>
  </si>
  <si>
    <t>0409,0509,0609</t>
  </si>
  <si>
    <t>0339</t>
  </si>
  <si>
    <t>0509</t>
  </si>
  <si>
    <t>0226</t>
  </si>
  <si>
    <t>0238</t>
  </si>
  <si>
    <t>0639</t>
  </si>
  <si>
    <t>Investiční přijaté transfery ze státních fondů</t>
  </si>
  <si>
    <t>Ost.inv. přijaté transfery ze státního rozpočtu</t>
  </si>
  <si>
    <t>Investiční přijaté transfery od krajů</t>
  </si>
  <si>
    <t xml:space="preserve">CELKEM
Ostatní zdaňovaná činnost, střediska 90 a 96    </t>
  </si>
  <si>
    <t>Víceúčelové hřiště  ul. Lohniského, parcela č.1040/131 k.ú.Hlubočepy</t>
  </si>
  <si>
    <t xml:space="preserve">CELKEM </t>
  </si>
  <si>
    <t>CELKEM
Zdaňovaná činnost, správní firmy</t>
  </si>
  <si>
    <t>Daň z nemovitých věcí</t>
  </si>
  <si>
    <t xml:space="preserve">Finanční vypořádání HMP r. 2013 </t>
  </si>
  <si>
    <t xml:space="preserve">                    Přehled účelových dotací - spolupodílů z EU a HMP </t>
  </si>
  <si>
    <t>50% z odvodu z VHP a jiných tech. herních zařízení za III. Q. 2013 (doplatek) ÚZ 98</t>
  </si>
  <si>
    <t>ZHMP č. 35/3 z 27.2.2014</t>
  </si>
  <si>
    <t>Ostatní neinv.přijaté transfery ze st. rozpočtu</t>
  </si>
  <si>
    <t>Centra, stř. 9166 (SV)</t>
  </si>
  <si>
    <t>0602</t>
  </si>
  <si>
    <t>0612</t>
  </si>
  <si>
    <t>v tis. Kč</t>
  </si>
  <si>
    <t xml:space="preserve">v tis. Kč </t>
  </si>
  <si>
    <t>Hřiště Bochovská</t>
  </si>
  <si>
    <t>OŠKS</t>
  </si>
  <si>
    <t>Rekonstrukce hřiště na beachvolejbal - FZŠ Barrandov</t>
  </si>
  <si>
    <t>MŠ U Železničního mostu - výměna oken v suterénu, vybudování herny a areálová komunikace</t>
  </si>
  <si>
    <t>Protidrogová politika na místní úrovni</t>
  </si>
  <si>
    <t>40/44 ze dne 19.6.2014</t>
  </si>
  <si>
    <t>Neinvestiční účelová dotace na podporu poskytování sociálních služeb pro CSOP</t>
  </si>
  <si>
    <t>RHMP č. 777 z 15.4.2014, RHMP č. 2111 z 19.8.2014</t>
  </si>
  <si>
    <t>neinvestiční dotace - vratka 100 % podílu MČ na celkové daňové povinnosti na dani z příjmů za zdaňovací období roku 2013</t>
  </si>
  <si>
    <t>40/6 ze dne 19.6.2014</t>
  </si>
  <si>
    <t>38/19 ze dne 24.4.2014  41/68 ze dne 11.9.2014</t>
  </si>
  <si>
    <t>Integrace žáků pro období 1.1.2014 - 31.8.2014, od 1.9. - 31.12.2014,    ÚZ 91</t>
  </si>
  <si>
    <t>RHMP č. 1461 z 17.6.2014</t>
  </si>
  <si>
    <t>MŠ U Železničního mostu, zateplení objektu, ORG 0010126000012</t>
  </si>
  <si>
    <t>ZŠ Barrandov, Chaplinovo nám. - snížení energetické náročnosti budov, ORG 0010158000069</t>
  </si>
  <si>
    <t>FZŠ Barrandov, V Remízku II - snížení energetické náročnosti budov, ORG 0010159000070</t>
  </si>
  <si>
    <t>ZHMP č. 40/4 z 19.6.2014</t>
  </si>
  <si>
    <t xml:space="preserve">FV za rok 2013, dorovnání za výdaje na volby do PS PČR a volbu prezidenta ČR </t>
  </si>
  <si>
    <t>RO</t>
  </si>
  <si>
    <t>celkem neinvestiční</t>
  </si>
  <si>
    <t>RHMP č. 1884 z 29.7.2014</t>
  </si>
  <si>
    <t>celkem investiční (příjmová pol. 4213, 4216, 4222)</t>
  </si>
  <si>
    <t>Rezerva - Snížení energetické náročnosti škol, ZŠ Chaplinovo náměstí</t>
  </si>
  <si>
    <t>Rezerva - Snížení energetické náročnosti škol, FZŠ V Remízku</t>
  </si>
  <si>
    <t>EU - zateplení MŠ U železničního mostu - dofinancování výdajů z roku 2013</t>
  </si>
  <si>
    <t>Podpora organizované sportovní činnosti mládeže</t>
  </si>
  <si>
    <t>Neinvestiční přijaté transfery ze stát.rozpočtu</t>
  </si>
  <si>
    <t>50% z odvodu z VHP a jiných tech. herních zařízení za IV.Q.2013 a I.Q.2014</t>
  </si>
  <si>
    <t>finanční prostředky z minulých let</t>
  </si>
  <si>
    <t xml:space="preserve">Třída 8 - financování </t>
  </si>
  <si>
    <t>Skutečnost k
31.12.2014</t>
  </si>
  <si>
    <t>T ř í d a   3 - Kapitálové   p ř í j m y</t>
  </si>
  <si>
    <t>Třída 3   C E L K E M</t>
  </si>
  <si>
    <t>účet, druh majetku</t>
  </si>
  <si>
    <t>rok</t>
  </si>
  <si>
    <t>počáteční stav</t>
  </si>
  <si>
    <t>přírůstek</t>
  </si>
  <si>
    <t>úbytek</t>
  </si>
  <si>
    <t>konečný stav</t>
  </si>
  <si>
    <t>013 - Dlouhodobý nehmotný majetek 
          nad 60 tis. Kč</t>
  </si>
  <si>
    <t>018 - Drobný dlouhodobý nehmotný majetek 
           (7-60 tis. |Kč)</t>
  </si>
  <si>
    <t>021 - Budovy, stavby</t>
  </si>
  <si>
    <t>022 - Dlouhodobý hmotný majetek 
           nad 40 tis. Kč</t>
  </si>
  <si>
    <t>029 - Ostatní dlouhodobý hmotný majetek 
           (koně)</t>
  </si>
  <si>
    <t>028 - Drobný dlouhodobý hmotný majetek 
           od 3-40 tis. Kč</t>
  </si>
  <si>
    <t>031 - Pozemky</t>
  </si>
  <si>
    <t>032 - Umělecké předměty</t>
  </si>
  <si>
    <t>Nedokončený dlouhodobý hmotný majetek</t>
  </si>
  <si>
    <t>Nedokončený dlouhodobý nehmotný majetek</t>
  </si>
  <si>
    <t>Zálohy na investice</t>
  </si>
  <si>
    <t>Dlouhodobé pohledávky (na účtu poskytnuté návratné finanční výpomoci dlouhodobé)</t>
  </si>
  <si>
    <t xml:space="preserve">Dlouhodobé poskytnuté zálohy </t>
  </si>
  <si>
    <t>A/ Povinné odvody</t>
  </si>
  <si>
    <t>Odvody do rozpočtu HMP</t>
  </si>
  <si>
    <t>zkoušky zvláštní odborné způsobilosti (ÚZ 81)</t>
  </si>
  <si>
    <t>údržba plastik (ÚZ 81)</t>
  </si>
  <si>
    <t>doplatky místních poplatků - poplatky ze psů</t>
  </si>
  <si>
    <t xml:space="preserve">doplatky místních poplatků - poplatky za rekreační pobyt </t>
  </si>
  <si>
    <t>Povinné odvody celkem</t>
  </si>
  <si>
    <t>B/ Povinné doplatky od HMP</t>
  </si>
  <si>
    <t>Převody ze zdrojů státního rozpočtu :</t>
  </si>
  <si>
    <t>Převody ze zdrojů HMP:</t>
  </si>
  <si>
    <t>Povinné doplatky od HMP celkem</t>
  </si>
  <si>
    <t>ZŠ a MŠ Grafická 1060/3</t>
  </si>
  <si>
    <t>MŠ Kudrnova  "U krtečka", Kudrnova 235/1a)</t>
  </si>
  <si>
    <t xml:space="preserve">Celkem odvody </t>
  </si>
  <si>
    <t>D/ Ostatní odvody organizací</t>
  </si>
  <si>
    <t>Nedočerpané účelové příspěvky a granty  z rozpočtu MČ</t>
  </si>
  <si>
    <t xml:space="preserve">Celkem odvody organizací městské části do rozpočtu </t>
  </si>
  <si>
    <t>E/ Městská část odvede či převede dále</t>
  </si>
  <si>
    <t>vratka z příspěvku při hmotné nouzi - odvod za měsíc prosinec (MHMP)</t>
  </si>
  <si>
    <t>C E L K E M   ODVODY,  PŘEVODY  A  VYPOŘÁDÁNÍ</t>
  </si>
  <si>
    <t>CELKOVÝ  VÝSLEDEK   HOSPODAŘENÍ PO ODVODECH</t>
  </si>
  <si>
    <t>NÁZEV ORGANIZACE</t>
  </si>
  <si>
    <t>ODVOD</t>
  </si>
  <si>
    <t xml:space="preserve">FOND </t>
  </si>
  <si>
    <t>MČ</t>
  </si>
  <si>
    <t>HMP</t>
  </si>
  <si>
    <t>ODMĚN</t>
  </si>
  <si>
    <t>REZERVNÍ</t>
  </si>
  <si>
    <t xml:space="preserve">FZŠ  a MŠ Barrandov II. </t>
  </si>
  <si>
    <t xml:space="preserve">ZŠ a MŠ Kořenského </t>
  </si>
  <si>
    <t>Informační centrum Praha 5, o.p.s.</t>
  </si>
  <si>
    <t>014 - Ocenitelná práva</t>
  </si>
  <si>
    <t>036 0021 - Budovy ,stavby určené k prodeji</t>
  </si>
  <si>
    <t>036 0031- Pozemky určené k prodeji</t>
  </si>
  <si>
    <t>Od 1.1.2014 došlo ke změně účtování majetku určeného k prodeji. O tomto majetku se účtuje na účtu 036.</t>
  </si>
  <si>
    <t xml:space="preserve">                  Přehled o pohybu dlouhodobého majetku organizací zřízených Městskou částí Praha 5 za roky 2012 - 2014                    </t>
  </si>
  <si>
    <t xml:space="preserve">Pozn.: za rok 2012 až  2014  je v přehledu také Informační centrum Praha 5, o.p.s.. Počáteční stav roku 2013 u účtu 018 je nižší o částku 86.832,9 tis.Kč, než KS na konci roku 2012 z toho důvodu, že došlo ke zrušení ZŠ Plzeňská. </t>
  </si>
  <si>
    <t xml:space="preserve">              Výsledky hospodaření Městské části Praha 5 za rok 2014
                       Náklady a výnosy - zdaňovaná činnost</t>
  </si>
  <si>
    <t xml:space="preserve">                                     Výsledky hospodaření Městské části Praha 5 za rok 2014                                                            
                                        Ostatní zdaňovaná činnost, střediska 90 a 96    </t>
  </si>
  <si>
    <t xml:space="preserve">                                     Výsledky hospodaření Městské části Praha 5 za rok 2014                                                                    
                                        Ostatní zdaňovaná činnost, střediska 90 a 96    </t>
  </si>
  <si>
    <t>daň z příjmu práv. osob</t>
  </si>
  <si>
    <t xml:space="preserve">                          Výsledky hospodaření Městské části Praha 5 za rok 2014                                                              
                                        Zdaňovaná činnost   </t>
  </si>
  <si>
    <t xml:space="preserve">Pozn.: Upravený rozpočet CSOP je navýšen o státní dotaci. Za odprodej vyřazeného vozu bude CSOP vracet do rozpočtu zřizovatele ještě 40.000 Kč. </t>
  </si>
  <si>
    <t xml:space="preserve">                Výsledky hospodaření Městské části Praha 5 za rok 2014         
                 Investiční výdaje</t>
  </si>
  <si>
    <t>Skutečnost k 31.12. 2014</t>
  </si>
  <si>
    <t>Nákup investičních herních prvků (herní prvky od hodnoty 40 tis.Kč vč. DPH a montáže) na stávající i nově budovaná dětská hřiště i pro vybavení zcela nových hřišť.</t>
  </si>
  <si>
    <t>MŠ Peškova - snížení energetické náročnosti</t>
  </si>
  <si>
    <t>MŠ Kurandové - snížení energetické náročnosti</t>
  </si>
  <si>
    <t>MŠ Peroutkova - vnější zateplení objektu</t>
  </si>
  <si>
    <t>Neinvestiční účelová dotace ze státního rozpočtu na výkon pěstounské péče § 4339  (ÚZ 13010)   (bez dotace nedočerpané z r. 2013 v částce 247,2 tis.Kč)</t>
  </si>
  <si>
    <t>Neinvestiční dotace na úhradu výdajů vzniklých v souvislosti s konáním voleb do SP ČR a zastupitelstev (ÚZ 98187)</t>
  </si>
  <si>
    <t>RHMP č. 2812 z 21.10.2014</t>
  </si>
  <si>
    <t>RHMP č. 1873 z 29.7.2014     RHMP č 2706 z 7.10.2014</t>
  </si>
  <si>
    <t>RHMP č. 3223 z 16.12.2014</t>
  </si>
  <si>
    <t>RO 7007</t>
  </si>
  <si>
    <t>0226, 0238</t>
  </si>
  <si>
    <t>RO 7019</t>
  </si>
  <si>
    <t>Inkluze na ZŠ Waldorfská</t>
  </si>
  <si>
    <t>ZHMP č. 2/11 z 18.12.2014</t>
  </si>
  <si>
    <t>RO 7074</t>
  </si>
  <si>
    <t>MŠ Peroutkova - snížení energetické náročnosti ORG 0010179000009 (příjmová pol. 4213, 4216)</t>
  </si>
  <si>
    <t>RHMP č. 3010 z 11.11.2014</t>
  </si>
  <si>
    <t>RO 2132</t>
  </si>
  <si>
    <t>RO 2076</t>
  </si>
  <si>
    <t>ZŠ Tyršova - snížení energetické náročnosti, ORG 0010197000066 (příjmová pol. 4216, 4213)</t>
  </si>
  <si>
    <t>RHMP č. 3237 z 16.12.2014</t>
  </si>
  <si>
    <t>*</t>
  </si>
  <si>
    <t>MŠ Peškova - snížení energetické náročnosti, ORG 0010198000068 (příjmová pol. 4216, 4213)</t>
  </si>
  <si>
    <t>MŠ Kurandové - snížení energetické náročnosti, ORG 0010199000064 (příjmová pol. 4216, 4213)</t>
  </si>
  <si>
    <t>* 14560164,4</t>
  </si>
  <si>
    <t>RO 2168</t>
  </si>
  <si>
    <t xml:space="preserve">vyčerpáno k 31.12.2014
 </t>
  </si>
  <si>
    <t>39/12 ze dne 29.5.2014    41/14 ze dne 11.9.2014           02/13 ze dne 18.12.2014</t>
  </si>
  <si>
    <t>ÚZ 98</t>
  </si>
  <si>
    <t xml:space="preserve">Snížení dotace na itegraci žáků pro období od 1.9. - 31.12.2014 </t>
  </si>
  <si>
    <t>2/55 ze dne 18.12.2014</t>
  </si>
  <si>
    <r>
      <t xml:space="preserve">neinvestiční účelová dotace - projekty schválené v rámci </t>
    </r>
    <r>
      <rPr>
        <b/>
        <sz val="11"/>
        <rFont val="Times New Roman"/>
        <family val="1"/>
        <charset val="238"/>
      </rPr>
      <t>Operačního programu - Adaptabilita</t>
    </r>
    <r>
      <rPr>
        <sz val="11"/>
        <rFont val="Times New Roman"/>
        <family val="1"/>
        <charset val="238"/>
      </rPr>
      <t xml:space="preserve">  (ZŠ Waldorfská, ZŠ a MŠ U Santošky) (ÚZ 17125 - EU a ÚZ 87) ORG 0036011000000 a ORG 0036091000000</t>
    </r>
  </si>
  <si>
    <r>
      <t xml:space="preserve">neinvestiční účelová dotace - projekty schválené v rámci </t>
    </r>
    <r>
      <rPr>
        <b/>
        <sz val="11"/>
        <rFont val="Times New Roman"/>
        <family val="1"/>
        <charset val="238"/>
      </rPr>
      <t>Operačního programu Praha - Konkurenceschopnost -</t>
    </r>
    <r>
      <rPr>
        <sz val="11"/>
        <rFont val="Times New Roman"/>
        <family val="1"/>
        <charset val="238"/>
      </rPr>
      <t xml:space="preserve"> Parky Barrandov  (ÚZ 17030 - EU a ÚZ 88)</t>
    </r>
  </si>
  <si>
    <r>
      <t xml:space="preserve">investiční účelová dotace - projekty schválené v rámci </t>
    </r>
    <r>
      <rPr>
        <b/>
        <sz val="11"/>
        <rFont val="Times New Roman"/>
        <family val="1"/>
        <charset val="238"/>
      </rPr>
      <t>Operačního programu Praha - Konkurenceschopnost -</t>
    </r>
    <r>
      <rPr>
        <sz val="11"/>
        <rFont val="Times New Roman"/>
        <family val="1"/>
        <charset val="238"/>
      </rPr>
      <t xml:space="preserve"> Parky Barrandov  (ÚZ 17857 - EU a ÚZ 88), upravený rozpočet činí 23.229,7 tis.Kč</t>
    </r>
  </si>
  <si>
    <t>Výsledek hospodaření za rok 2014</t>
  </si>
  <si>
    <t>převod ze sociálního fondu do rozpočtu (na základě skutečného čerpání - příspěvky na penzijní připojištění) za prosinec 2014</t>
  </si>
  <si>
    <t>převod ze sociálního fondu do rozpočtu (na základě skutečného čerpání - poměrná část příspěvku na rekreaci) za prosinec 2014</t>
  </si>
  <si>
    <t>volby do Evropského parlamentu (ÚZ 98348)</t>
  </si>
  <si>
    <t>volby do ZHMP,ZMČ a do 1/3 Senátu PČR (ÚZ98187)</t>
  </si>
  <si>
    <t xml:space="preserve">vratka z TSK, z nedočerpaného transferu na opravy chodníků </t>
  </si>
  <si>
    <t>C/ Odvody do rozpočtu městské části od zřízených organizací MČ</t>
  </si>
  <si>
    <t>FZŠ V Remízku, Barrandov II</t>
  </si>
  <si>
    <t xml:space="preserve">ZŠ Kořenského </t>
  </si>
  <si>
    <t>ZŠ a MŠ Z Tyršovy školy (ÚZ 98)</t>
  </si>
  <si>
    <t>Centrum sociální a ošetřovatelské pomoci, Praha 5 (vč. převodu 40.000 Kč za prodej vozu)</t>
  </si>
  <si>
    <t xml:space="preserve">ZŠ Nepomucká (ÚZ 50)- posílení fin. prostředků na energie </t>
  </si>
  <si>
    <t xml:space="preserve">odvod správních poplatků za zpřístupnění datových schránek za IV. čtvrtletí 2014 na MV </t>
  </si>
  <si>
    <t>převod 3,9 % do sociálního fondu z objemu mezd za měsíc prosinec 2014</t>
  </si>
  <si>
    <t>převod do rozpočtu z VHČ - refundace telefonních hovorů - dorovnání za 12/2014 - rozdíl mezi odhadem a skutečností</t>
  </si>
  <si>
    <t>převod do rozpočtu z VHČ - refundace školení zaměstnanců za 7-12/2014</t>
  </si>
  <si>
    <t xml:space="preserve">Koalice pro řeky, o.s. (grant) </t>
  </si>
  <si>
    <t>--</t>
  </si>
  <si>
    <t xml:space="preserve">SK Policie SKP FC 158 - Košířský košík" </t>
  </si>
  <si>
    <t xml:space="preserve">FOKUS Praha , o.s. Komunitní tým Sever-západ </t>
  </si>
  <si>
    <t xml:space="preserve">Armáda spásy - poskytnutí stravy lidem bez přístřeší </t>
  </si>
  <si>
    <t>CINDA SK sdružení</t>
  </si>
  <si>
    <t xml:space="preserve">o.s. Bruncvík - celoroční provoz chlapeckého sboru </t>
  </si>
  <si>
    <t xml:space="preserve">HV (úspora příspěv. a nevyč.dotace) </t>
  </si>
  <si>
    <t xml:space="preserve">Hospodářský výsledek </t>
  </si>
  <si>
    <t>ZŠ a MŠ Tyršova - zateplení</t>
  </si>
  <si>
    <t>Přijaté příspěvky na pořízení dlouhodob. majetku</t>
  </si>
  <si>
    <t>Ostatní přijaté vratky transferů , ostatní příjmy</t>
  </si>
  <si>
    <t xml:space="preserve">                                Výsledky hospodaření Městské části Praha 5 za rok 2014
                                                 Náklady a výnosy - zdaňovaná činnost</t>
  </si>
  <si>
    <t xml:space="preserve">                VÝSLEDKY HOSPODAŘENÍ příspěvkových organizací zřízených MČ za rok 2014</t>
  </si>
  <si>
    <r>
      <t xml:space="preserve">              Výsledky hospodaření Městské části Praha 5 za rok 2014  - příspěvkové organizace, příděly do fondů a stanovení odvodů                                         </t>
    </r>
    <r>
      <rPr>
        <sz val="14"/>
        <rFont val="Times New Roman CE"/>
        <charset val="238"/>
      </rPr>
      <t/>
    </r>
  </si>
  <si>
    <t xml:space="preserve">                       Výsledky hospodaření Městské části Praha 5 za  2014
                         Odměňování členů zastupitelstva</t>
  </si>
  <si>
    <t xml:space="preserve">                    Přehled o pohybu dlouhodobého majetku Městské části Praha 5                                                          
                   rok 2012 - 2014     </t>
  </si>
  <si>
    <t xml:space="preserve">                                                 Vyúčtování finančních vztahů Městské části za rok 2014                      </t>
  </si>
  <si>
    <r>
      <rPr>
        <b/>
        <sz val="16"/>
        <rFont val="Times New Roman"/>
        <family val="1"/>
        <charset val="238"/>
      </rPr>
      <t xml:space="preserve">                   </t>
    </r>
    <r>
      <rPr>
        <b/>
        <u/>
        <sz val="16"/>
        <rFont val="Times New Roman"/>
        <family val="1"/>
        <charset val="238"/>
      </rPr>
      <t xml:space="preserve"> Přehled účelových transferů ze státního rozpočtu  včetně jejich čerpání k 31.12. 2014</t>
    </r>
  </si>
  <si>
    <r>
      <rPr>
        <b/>
        <sz val="16"/>
        <rFont val="Times New Roman"/>
        <family val="1"/>
        <charset val="238"/>
      </rPr>
      <t xml:space="preserve"> </t>
    </r>
    <r>
      <rPr>
        <b/>
        <u/>
        <sz val="16"/>
        <rFont val="Times New Roman"/>
        <family val="1"/>
        <charset val="238"/>
      </rPr>
      <t>Přehled účelových transferů z rozpočtu MHMP  včetně jejich čerpání - odvod v rámci FV - pol. 2221</t>
    </r>
  </si>
  <si>
    <t>v Kč</t>
  </si>
  <si>
    <t xml:space="preserve">                                                  Přehled účelových transferů z rozpočtu MHMP  včetně jejich čerpání </t>
  </si>
  <si>
    <t xml:space="preserve">                Výsledky hospodaření Městské části Praha 5 za rok 2014
              Příjmy - hlavní činnost</t>
  </si>
  <si>
    <t xml:space="preserve">                      Výsledky hospodaření Městské části Praha 5 za rok 2014
                      Výdaje - hlavní činnost</t>
  </si>
  <si>
    <t>Příloha  č.1
v tis.Kč</t>
  </si>
  <si>
    <t>Příloha č. 2
v Kč</t>
  </si>
  <si>
    <t>Příloha č.  3
v tis.Kč</t>
  </si>
  <si>
    <t>Příloha č. 4
v tis.Kč</t>
  </si>
  <si>
    <t>Příloha č.  5
v tis.Kč</t>
  </si>
  <si>
    <t>Příloha č. 6
v tis. Kč</t>
  </si>
  <si>
    <t>Příloha č. 7
v tis.Kč</t>
  </si>
  <si>
    <t>Příloha č. 8
v tis.Kč</t>
  </si>
  <si>
    <t>Příloha č.  9    
v Kč</t>
  </si>
  <si>
    <t>Příloha č. 10
v tis.Kč</t>
  </si>
  <si>
    <t>Příloha č. 11
v Kč</t>
  </si>
  <si>
    <t>Příloha č. 12
v Kč</t>
  </si>
  <si>
    <t>Příloha č. 13   
v Kč</t>
  </si>
  <si>
    <t>převod z rozpočtu na účet zdaňované činn. - refundace mezd za prosinec 2014 - rozdíl mezi odhadem a skutečností - přeplatek : (SP 60.233,39 Kč a ZP 21.682,50 Kč, mzdy 240.933,55 Kč)</t>
  </si>
  <si>
    <t>doplatek dotačního vztahu na rok 2014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</si>
</sst>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0.0"/>
    <numFmt numFmtId="165" formatCode="#,##0.0"/>
    <numFmt numFmtId="166" formatCode="0.0%"/>
  </numFmts>
  <fonts count="8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2"/>
      <name val="Times New Roman"/>
      <family val="1"/>
    </font>
    <font>
      <sz val="10"/>
      <name val="Times New Roman"/>
      <family val="1"/>
      <charset val="238"/>
    </font>
    <font>
      <sz val="11"/>
      <name val="Times New Roman CE"/>
      <charset val="238"/>
    </font>
    <font>
      <sz val="12"/>
      <name val="Arial CE"/>
      <charset val="238"/>
    </font>
    <font>
      <b/>
      <sz val="12"/>
      <name val="Times New Roman CE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 CE"/>
      <charset val="238"/>
    </font>
    <font>
      <sz val="10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sz val="12"/>
      <name val="Times New Roman CE"/>
      <family val="1"/>
      <charset val="238"/>
    </font>
    <font>
      <sz val="11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 CE"/>
      <charset val="238"/>
    </font>
    <font>
      <sz val="14"/>
      <name val="Times New Roman CE"/>
      <family val="1"/>
      <charset val="238"/>
    </font>
    <font>
      <b/>
      <sz val="18"/>
      <name val="Times New Roman CE"/>
      <charset val="238"/>
    </font>
    <font>
      <b/>
      <sz val="12"/>
      <name val="Arial CE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Times New Roman CE"/>
      <charset val="238"/>
    </font>
    <font>
      <sz val="20"/>
      <name val="Arial CE"/>
      <charset val="238"/>
    </font>
    <font>
      <sz val="20"/>
      <name val="Times New Roman"/>
      <family val="1"/>
      <charset val="238"/>
    </font>
    <font>
      <sz val="22"/>
      <name val="Arial CE"/>
      <charset val="238"/>
    </font>
    <font>
      <b/>
      <sz val="24"/>
      <name val="Times New Roman CE"/>
      <charset val="238"/>
    </font>
    <font>
      <sz val="24"/>
      <name val="Arial CE"/>
      <charset val="238"/>
    </font>
    <font>
      <b/>
      <sz val="22"/>
      <name val="Times New Roman CE"/>
      <family val="1"/>
      <charset val="238"/>
    </font>
    <font>
      <b/>
      <sz val="22"/>
      <name val="Arial CE"/>
      <charset val="238"/>
    </font>
    <font>
      <b/>
      <sz val="22"/>
      <name val="Times New Roman"/>
      <family val="1"/>
      <charset val="238"/>
    </font>
    <font>
      <sz val="22"/>
      <name val="Times New Roman CE"/>
      <family val="1"/>
      <charset val="238"/>
    </font>
    <font>
      <sz val="22"/>
      <name val="Times New Roman"/>
      <family val="1"/>
      <charset val="238"/>
    </font>
    <font>
      <b/>
      <sz val="20"/>
      <name val="Times New Roman CE"/>
      <family val="1"/>
      <charset val="238"/>
    </font>
    <font>
      <b/>
      <sz val="20"/>
      <name val="Times New Roman CE"/>
      <charset val="238"/>
    </font>
    <font>
      <sz val="8"/>
      <name val="Arial CE"/>
      <charset val="238"/>
    </font>
    <font>
      <b/>
      <sz val="12"/>
      <color indexed="8"/>
      <name val="Times New Roman"/>
      <family val="1"/>
      <charset val="238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Arial CE"/>
      <charset val="238"/>
    </font>
    <font>
      <sz val="11"/>
      <color indexed="8"/>
      <name val="Times New Roman"/>
      <family val="1"/>
      <charset val="238"/>
    </font>
    <font>
      <b/>
      <sz val="11"/>
      <name val="Arial CE"/>
      <charset val="238"/>
    </font>
    <font>
      <i/>
      <sz val="1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Arial CE"/>
      <family val="2"/>
      <charset val="238"/>
    </font>
    <font>
      <sz val="11"/>
      <color indexed="8"/>
      <name val="Times New Roman CE"/>
      <family val="1"/>
      <charset val="238"/>
    </font>
    <font>
      <sz val="11"/>
      <color indexed="10"/>
      <name val="Arial CE"/>
      <family val="2"/>
      <charset val="238"/>
    </font>
    <font>
      <sz val="18"/>
      <name val="Times New Roman CE"/>
      <family val="1"/>
      <charset val="238"/>
    </font>
    <font>
      <b/>
      <sz val="1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8"/>
      <color indexed="8"/>
      <name val="Times New Roman"/>
      <family val="1"/>
      <charset val="238"/>
    </font>
    <font>
      <sz val="10"/>
      <name val="Times New Roman"/>
      <family val="1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4"/>
      <name val="Times New Roman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26"/>
      <name val="Times New Roman CE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8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55"/>
      </right>
      <top style="hair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55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theme="0" tint="-0.1499679555650502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22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268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justify"/>
    </xf>
    <xf numFmtId="164" fontId="14" fillId="0" borderId="2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7" fillId="0" borderId="7" xfId="0" applyFont="1" applyBorder="1" applyAlignment="1">
      <alignment horizontal="right" vertical="center"/>
    </xf>
    <xf numFmtId="166" fontId="23" fillId="0" borderId="2" xfId="0" applyNumberFormat="1" applyFont="1" applyBorder="1" applyAlignment="1">
      <alignment vertical="center"/>
    </xf>
    <xf numFmtId="166" fontId="14" fillId="0" borderId="2" xfId="0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1" fillId="0" borderId="9" xfId="0" applyFont="1" applyFill="1" applyBorder="1" applyAlignment="1">
      <alignment vertical="center"/>
    </xf>
    <xf numFmtId="165" fontId="31" fillId="0" borderId="9" xfId="0" applyNumberFormat="1" applyFont="1" applyFill="1" applyBorder="1" applyAlignment="1">
      <alignment vertical="center"/>
    </xf>
    <xf numFmtId="0" fontId="30" fillId="0" borderId="0" xfId="0" applyFont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/>
    </xf>
    <xf numFmtId="165" fontId="23" fillId="0" borderId="2" xfId="0" applyNumberFormat="1" applyFont="1" applyFill="1" applyBorder="1" applyAlignment="1">
      <alignment horizontal="right" vertical="center"/>
    </xf>
    <xf numFmtId="165" fontId="23" fillId="0" borderId="10" xfId="0" applyNumberFormat="1" applyFont="1" applyFill="1" applyBorder="1" applyAlignment="1">
      <alignment horizontal="right" vertical="center"/>
    </xf>
    <xf numFmtId="165" fontId="23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166" fontId="7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4" fontId="44" fillId="0" borderId="8" xfId="0" applyNumberFormat="1" applyFont="1" applyBorder="1" applyAlignment="1">
      <alignment vertical="center"/>
    </xf>
    <xf numFmtId="164" fontId="44" fillId="0" borderId="2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164" fontId="15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19" fillId="0" borderId="14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165" fontId="0" fillId="0" borderId="0" xfId="0" applyNumberFormat="1" applyFill="1" applyAlignment="1">
      <alignment vertical="center"/>
    </xf>
    <xf numFmtId="0" fontId="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vertical="center"/>
    </xf>
    <xf numFmtId="165" fontId="24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2" fillId="0" borderId="2" xfId="0" applyFont="1" applyFill="1" applyBorder="1" applyAlignment="1">
      <alignment horizontal="center" vertical="center"/>
    </xf>
    <xf numFmtId="165" fontId="4" fillId="0" borderId="16" xfId="0" applyNumberFormat="1" applyFont="1" applyBorder="1" applyAlignment="1">
      <alignment vertical="center"/>
    </xf>
    <xf numFmtId="166" fontId="4" fillId="0" borderId="17" xfId="0" applyNumberFormat="1" applyFont="1" applyBorder="1" applyAlignment="1">
      <alignment vertical="center"/>
    </xf>
    <xf numFmtId="165" fontId="4" fillId="0" borderId="18" xfId="0" applyNumberFormat="1" applyFont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165" fontId="24" fillId="0" borderId="0" xfId="0" applyNumberFormat="1" applyFont="1" applyBorder="1" applyAlignment="1">
      <alignment vertical="center"/>
    </xf>
    <xf numFmtId="165" fontId="31" fillId="0" borderId="2" xfId="0" applyNumberFormat="1" applyFont="1" applyFill="1" applyBorder="1" applyAlignment="1">
      <alignment horizontal="right" vertical="center"/>
    </xf>
    <xf numFmtId="165" fontId="13" fillId="0" borderId="19" xfId="0" applyNumberFormat="1" applyFont="1" applyFill="1" applyBorder="1" applyAlignment="1">
      <alignment horizontal="right" vertical="center"/>
    </xf>
    <xf numFmtId="165" fontId="13" fillId="0" borderId="20" xfId="0" applyNumberFormat="1" applyFont="1" applyFill="1" applyBorder="1" applyAlignment="1">
      <alignment horizontal="right" vertical="center"/>
    </xf>
    <xf numFmtId="165" fontId="13" fillId="0" borderId="21" xfId="0" applyNumberFormat="1" applyFont="1" applyFill="1" applyBorder="1" applyAlignment="1">
      <alignment horizontal="right" vertical="center"/>
    </xf>
    <xf numFmtId="166" fontId="31" fillId="0" borderId="22" xfId="0" applyNumberFormat="1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right" vertical="center" wrapText="1"/>
    </xf>
    <xf numFmtId="165" fontId="24" fillId="0" borderId="23" xfId="0" applyNumberFormat="1" applyFont="1" applyFill="1" applyBorder="1" applyAlignment="1">
      <alignment horizontal="right" vertical="center"/>
    </xf>
    <xf numFmtId="49" fontId="24" fillId="0" borderId="24" xfId="0" applyNumberFormat="1" applyFont="1" applyFill="1" applyBorder="1" applyAlignment="1">
      <alignment vertical="center"/>
    </xf>
    <xf numFmtId="165" fontId="24" fillId="0" borderId="24" xfId="0" applyNumberFormat="1" applyFont="1" applyFill="1" applyBorder="1" applyAlignment="1">
      <alignment horizontal="right" vertical="center"/>
    </xf>
    <xf numFmtId="49" fontId="24" fillId="0" borderId="25" xfId="0" applyNumberFormat="1" applyFont="1" applyFill="1" applyBorder="1" applyAlignment="1">
      <alignment vertical="center"/>
    </xf>
    <xf numFmtId="165" fontId="24" fillId="0" borderId="26" xfId="1" applyNumberFormat="1" applyFont="1" applyFill="1" applyBorder="1" applyAlignment="1">
      <alignment horizontal="right" vertical="center"/>
    </xf>
    <xf numFmtId="165" fontId="24" fillId="0" borderId="27" xfId="0" applyNumberFormat="1" applyFont="1" applyFill="1" applyBorder="1" applyAlignment="1">
      <alignment horizontal="right" vertical="center"/>
    </xf>
    <xf numFmtId="49" fontId="24" fillId="0" borderId="28" xfId="0" applyNumberFormat="1" applyFont="1" applyFill="1" applyBorder="1" applyAlignment="1">
      <alignment vertical="center"/>
    </xf>
    <xf numFmtId="49" fontId="24" fillId="0" borderId="29" xfId="0" applyNumberFormat="1" applyFont="1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33" fillId="0" borderId="23" xfId="0" applyFont="1" applyBorder="1" applyAlignment="1">
      <alignment vertical="center"/>
    </xf>
    <xf numFmtId="165" fontId="24" fillId="0" borderId="23" xfId="0" applyNumberFormat="1" applyFont="1" applyBorder="1" applyAlignment="1">
      <alignment vertical="center"/>
    </xf>
    <xf numFmtId="165" fontId="24" fillId="0" borderId="28" xfId="0" applyNumberFormat="1" applyFont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/>
    </xf>
    <xf numFmtId="165" fontId="24" fillId="0" borderId="30" xfId="0" applyNumberFormat="1" applyFont="1" applyBorder="1" applyAlignment="1">
      <alignment vertical="center"/>
    </xf>
    <xf numFmtId="166" fontId="7" fillId="3" borderId="30" xfId="0" applyNumberFormat="1" applyFont="1" applyFill="1" applyBorder="1" applyAlignment="1">
      <alignment vertical="center"/>
    </xf>
    <xf numFmtId="166" fontId="7" fillId="0" borderId="30" xfId="0" applyNumberFormat="1" applyFont="1" applyFill="1" applyBorder="1" applyAlignment="1">
      <alignment vertical="center"/>
    </xf>
    <xf numFmtId="166" fontId="7" fillId="0" borderId="26" xfId="0" applyNumberFormat="1" applyFont="1" applyFill="1" applyBorder="1" applyAlignment="1">
      <alignment vertical="center"/>
    </xf>
    <xf numFmtId="166" fontId="7" fillId="0" borderId="23" xfId="0" applyNumberFormat="1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vertical="center"/>
    </xf>
    <xf numFmtId="49" fontId="24" fillId="0" borderId="23" xfId="0" applyNumberFormat="1" applyFont="1" applyFill="1" applyBorder="1" applyAlignment="1">
      <alignment horizontal="center" vertical="center"/>
    </xf>
    <xf numFmtId="49" fontId="24" fillId="0" borderId="30" xfId="0" applyNumberFormat="1" applyFont="1" applyFill="1" applyBorder="1" applyAlignment="1">
      <alignment horizontal="center" vertical="center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30" xfId="0" applyNumberFormat="1" applyFont="1" applyFill="1" applyBorder="1" applyAlignment="1">
      <alignment vertical="center"/>
    </xf>
    <xf numFmtId="165" fontId="37" fillId="0" borderId="0" xfId="0" applyNumberFormat="1" applyFont="1" applyBorder="1" applyAlignment="1">
      <alignment vertical="center"/>
    </xf>
    <xf numFmtId="165" fontId="55" fillId="0" borderId="0" xfId="0" applyNumberFormat="1" applyFont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31" fillId="0" borderId="31" xfId="0" applyFont="1" applyFill="1" applyBorder="1" applyAlignment="1">
      <alignment vertical="center"/>
    </xf>
    <xf numFmtId="165" fontId="31" fillId="0" borderId="31" xfId="0" applyNumberFormat="1" applyFont="1" applyFill="1" applyBorder="1" applyAlignment="1">
      <alignment vertical="center"/>
    </xf>
    <xf numFmtId="165" fontId="31" fillId="0" borderId="12" xfId="0" applyNumberFormat="1" applyFont="1" applyFill="1" applyBorder="1" applyAlignment="1">
      <alignment vertical="center"/>
    </xf>
    <xf numFmtId="166" fontId="19" fillId="0" borderId="31" xfId="0" applyNumberFormat="1" applyFont="1" applyFill="1" applyBorder="1" applyAlignment="1">
      <alignment vertical="center"/>
    </xf>
    <xf numFmtId="0" fontId="31" fillId="0" borderId="32" xfId="0" applyFont="1" applyFill="1" applyBorder="1" applyAlignment="1">
      <alignment vertical="center"/>
    </xf>
    <xf numFmtId="165" fontId="31" fillId="0" borderId="33" xfId="0" applyNumberFormat="1" applyFont="1" applyFill="1" applyBorder="1" applyAlignment="1">
      <alignment vertical="center"/>
    </xf>
    <xf numFmtId="165" fontId="31" fillId="0" borderId="32" xfId="0" applyNumberFormat="1" applyFont="1" applyFill="1" applyBorder="1" applyAlignment="1">
      <alignment vertical="center"/>
    </xf>
    <xf numFmtId="166" fontId="19" fillId="0" borderId="32" xfId="0" applyNumberFormat="1" applyFont="1" applyFill="1" applyBorder="1" applyAlignment="1">
      <alignment vertical="center"/>
    </xf>
    <xf numFmtId="166" fontId="19" fillId="0" borderId="9" xfId="0" applyNumberFormat="1" applyFont="1" applyFill="1" applyBorder="1" applyAlignment="1">
      <alignment vertical="center"/>
    </xf>
    <xf numFmtId="49" fontId="24" fillId="0" borderId="3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165" fontId="31" fillId="0" borderId="11" xfId="0" applyNumberFormat="1" applyFont="1" applyFill="1" applyBorder="1" applyAlignment="1">
      <alignment vertical="center"/>
    </xf>
    <xf numFmtId="49" fontId="24" fillId="0" borderId="35" xfId="0" applyNumberFormat="1" applyFont="1" applyFill="1" applyBorder="1" applyAlignment="1">
      <alignment horizontal="center" vertical="center"/>
    </xf>
    <xf numFmtId="49" fontId="24" fillId="0" borderId="36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165" fontId="23" fillId="0" borderId="9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165" fontId="17" fillId="0" borderId="2" xfId="0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vertical="center"/>
    </xf>
    <xf numFmtId="49" fontId="24" fillId="0" borderId="37" xfId="0" applyNumberFormat="1" applyFont="1" applyFill="1" applyBorder="1" applyAlignment="1">
      <alignment vertical="center"/>
    </xf>
    <xf numFmtId="165" fontId="31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165" fontId="7" fillId="4" borderId="10" xfId="0" applyNumberFormat="1" applyFont="1" applyFill="1" applyBorder="1" applyAlignment="1">
      <alignment horizontal="center" vertical="center"/>
    </xf>
    <xf numFmtId="0" fontId="61" fillId="0" borderId="0" xfId="0" applyFont="1" applyFill="1" applyAlignment="1">
      <alignment vertical="center"/>
    </xf>
    <xf numFmtId="0" fontId="61" fillId="0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6" fillId="4" borderId="22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4" fontId="5" fillId="4" borderId="0" xfId="0" applyNumberFormat="1" applyFont="1" applyFill="1" applyAlignment="1">
      <alignment vertical="center"/>
    </xf>
    <xf numFmtId="4" fontId="20" fillId="4" borderId="0" xfId="0" applyNumberFormat="1" applyFont="1" applyFill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165" fontId="47" fillId="0" borderId="0" xfId="0" applyNumberFormat="1" applyFont="1" applyBorder="1" applyAlignment="1">
      <alignment vertical="center"/>
    </xf>
    <xf numFmtId="166" fontId="48" fillId="0" borderId="0" xfId="0" applyNumberFormat="1" applyFont="1" applyBorder="1" applyAlignment="1">
      <alignment vertical="center"/>
    </xf>
    <xf numFmtId="0" fontId="45" fillId="0" borderId="0" xfId="0" applyFont="1" applyBorder="1" applyAlignment="1">
      <alignment horizontal="center" vertical="center" textRotation="90"/>
    </xf>
    <xf numFmtId="0" fontId="38" fillId="0" borderId="7" xfId="0" applyFont="1" applyBorder="1" applyAlignment="1">
      <alignment horizontal="right" vertical="center" wrapText="1"/>
    </xf>
    <xf numFmtId="0" fontId="38" fillId="0" borderId="7" xfId="0" applyFont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 wrapText="1"/>
    </xf>
    <xf numFmtId="0" fontId="3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17" fillId="0" borderId="38" xfId="0" applyNumberFormat="1" applyFont="1" applyBorder="1" applyAlignment="1">
      <alignment vertical="center"/>
    </xf>
    <xf numFmtId="165" fontId="23" fillId="0" borderId="38" xfId="0" applyNumberFormat="1" applyFont="1" applyBorder="1" applyAlignment="1">
      <alignment vertical="center"/>
    </xf>
    <xf numFmtId="166" fontId="23" fillId="0" borderId="39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165" fontId="23" fillId="0" borderId="1" xfId="0" applyNumberFormat="1" applyFont="1" applyBorder="1" applyAlignment="1">
      <alignment vertical="center"/>
    </xf>
    <xf numFmtId="166" fontId="23" fillId="0" borderId="40" xfId="0" applyNumberFormat="1" applyFont="1" applyBorder="1" applyAlignment="1">
      <alignment vertical="center"/>
    </xf>
    <xf numFmtId="165" fontId="17" fillId="0" borderId="41" xfId="0" applyNumberFormat="1" applyFont="1" applyBorder="1" applyAlignment="1">
      <alignment vertical="center"/>
    </xf>
    <xf numFmtId="165" fontId="23" fillId="0" borderId="41" xfId="0" applyNumberFormat="1" applyFont="1" applyBorder="1" applyAlignment="1">
      <alignment vertical="center"/>
    </xf>
    <xf numFmtId="166" fontId="23" fillId="0" borderId="42" xfId="0" applyNumberFormat="1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165" fontId="12" fillId="0" borderId="43" xfId="0" applyNumberFormat="1" applyFont="1" applyBorder="1" applyAlignment="1">
      <alignment vertical="center"/>
    </xf>
    <xf numFmtId="165" fontId="4" fillId="0" borderId="43" xfId="0" applyNumberFormat="1" applyFont="1" applyBorder="1" applyAlignment="1">
      <alignment vertical="center"/>
    </xf>
    <xf numFmtId="165" fontId="4" fillId="4" borderId="43" xfId="0" applyNumberFormat="1" applyFont="1" applyFill="1" applyBorder="1" applyAlignment="1">
      <alignment vertical="center"/>
    </xf>
    <xf numFmtId="166" fontId="4" fillId="0" borderId="44" xfId="0" applyNumberFormat="1" applyFont="1" applyBorder="1" applyAlignment="1">
      <alignment vertical="center"/>
    </xf>
    <xf numFmtId="165" fontId="4" fillId="0" borderId="43" xfId="0" applyNumberFormat="1" applyFont="1" applyFill="1" applyBorder="1" applyAlignment="1">
      <alignment vertical="center"/>
    </xf>
    <xf numFmtId="165" fontId="13" fillId="0" borderId="45" xfId="0" applyNumberFormat="1" applyFont="1" applyFill="1" applyBorder="1" applyAlignment="1">
      <alignment vertical="center"/>
    </xf>
    <xf numFmtId="165" fontId="13" fillId="0" borderId="43" xfId="0" applyNumberFormat="1" applyFont="1" applyFill="1" applyBorder="1" applyAlignment="1">
      <alignment vertical="center"/>
    </xf>
    <xf numFmtId="165" fontId="23" fillId="0" borderId="46" xfId="0" applyNumberFormat="1" applyFont="1" applyBorder="1" applyAlignment="1">
      <alignment vertical="center"/>
    </xf>
    <xf numFmtId="165" fontId="23" fillId="0" borderId="47" xfId="0" applyNumberFormat="1" applyFont="1" applyBorder="1" applyAlignment="1">
      <alignment vertical="center"/>
    </xf>
    <xf numFmtId="165" fontId="23" fillId="0" borderId="48" xfId="0" applyNumberFormat="1" applyFont="1" applyBorder="1" applyAlignment="1">
      <alignment vertical="center"/>
    </xf>
    <xf numFmtId="166" fontId="23" fillId="0" borderId="49" xfId="0" applyNumberFormat="1" applyFont="1" applyBorder="1" applyAlignment="1">
      <alignment vertical="center"/>
    </xf>
    <xf numFmtId="166" fontId="23" fillId="0" borderId="50" xfId="0" applyNumberFormat="1" applyFont="1" applyBorder="1" applyAlignment="1">
      <alignment vertical="center"/>
    </xf>
    <xf numFmtId="166" fontId="23" fillId="0" borderId="51" xfId="0" applyNumberFormat="1" applyFont="1" applyBorder="1" applyAlignment="1">
      <alignment vertical="center"/>
    </xf>
    <xf numFmtId="166" fontId="4" fillId="0" borderId="52" xfId="0" applyNumberFormat="1" applyFont="1" applyBorder="1" applyAlignment="1">
      <alignment vertical="center"/>
    </xf>
    <xf numFmtId="165" fontId="13" fillId="0" borderId="53" xfId="0" applyNumberFormat="1" applyFont="1" applyFill="1" applyBorder="1" applyAlignment="1">
      <alignment vertical="center"/>
    </xf>
    <xf numFmtId="165" fontId="4" fillId="0" borderId="45" xfId="0" applyNumberFormat="1" applyFont="1" applyFill="1" applyBorder="1" applyAlignment="1">
      <alignment vertical="center"/>
    </xf>
    <xf numFmtId="166" fontId="4" fillId="0" borderId="54" xfId="0" applyNumberFormat="1" applyFont="1" applyBorder="1" applyAlignment="1">
      <alignment vertical="center"/>
    </xf>
    <xf numFmtId="164" fontId="23" fillId="0" borderId="38" xfId="0" applyNumberFormat="1" applyFont="1" applyBorder="1" applyAlignment="1">
      <alignment vertical="center"/>
    </xf>
    <xf numFmtId="164" fontId="23" fillId="0" borderId="1" xfId="0" applyNumberFormat="1" applyFont="1" applyBorder="1" applyAlignment="1">
      <alignment vertical="center"/>
    </xf>
    <xf numFmtId="164" fontId="23" fillId="0" borderId="41" xfId="0" applyNumberFormat="1" applyFont="1" applyBorder="1" applyAlignment="1">
      <alignment vertical="center"/>
    </xf>
    <xf numFmtId="164" fontId="7" fillId="0" borderId="45" xfId="0" applyNumberFormat="1" applyFont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166" fontId="23" fillId="0" borderId="23" xfId="0" applyNumberFormat="1" applyFont="1" applyBorder="1" applyAlignment="1">
      <alignment vertical="center"/>
    </xf>
    <xf numFmtId="166" fontId="23" fillId="0" borderId="30" xfId="0" applyNumberFormat="1" applyFont="1" applyBorder="1" applyAlignment="1">
      <alignment vertical="center"/>
    </xf>
    <xf numFmtId="164" fontId="23" fillId="0" borderId="30" xfId="0" applyNumberFormat="1" applyFont="1" applyBorder="1" applyAlignment="1">
      <alignment vertical="center"/>
    </xf>
    <xf numFmtId="164" fontId="23" fillId="0" borderId="26" xfId="0" applyNumberFormat="1" applyFont="1" applyBorder="1" applyAlignment="1">
      <alignment vertical="center"/>
    </xf>
    <xf numFmtId="165" fontId="13" fillId="0" borderId="43" xfId="0" applyNumberFormat="1" applyFont="1" applyBorder="1" applyAlignment="1">
      <alignment vertical="center"/>
    </xf>
    <xf numFmtId="166" fontId="12" fillId="0" borderId="44" xfId="0" applyNumberFormat="1" applyFont="1" applyBorder="1" applyAlignment="1">
      <alignment vertical="center"/>
    </xf>
    <xf numFmtId="165" fontId="14" fillId="0" borderId="38" xfId="0" applyNumberFormat="1" applyFont="1" applyBorder="1" applyAlignment="1">
      <alignment vertical="center"/>
    </xf>
    <xf numFmtId="166" fontId="14" fillId="0" borderId="39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vertical="center"/>
    </xf>
    <xf numFmtId="166" fontId="14" fillId="0" borderId="40" xfId="0" applyNumberFormat="1" applyFont="1" applyBorder="1" applyAlignment="1">
      <alignment vertical="center"/>
    </xf>
    <xf numFmtId="165" fontId="23" fillId="0" borderId="47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vertical="center"/>
    </xf>
    <xf numFmtId="165" fontId="23" fillId="0" borderId="48" xfId="0" applyNumberFormat="1" applyFont="1" applyFill="1" applyBorder="1" applyAlignment="1">
      <alignment vertical="center"/>
    </xf>
    <xf numFmtId="165" fontId="23" fillId="0" borderId="41" xfId="0" applyNumberFormat="1" applyFont="1" applyFill="1" applyBorder="1" applyAlignment="1">
      <alignment vertical="center"/>
    </xf>
    <xf numFmtId="165" fontId="14" fillId="0" borderId="41" xfId="0" applyNumberFormat="1" applyFont="1" applyBorder="1" applyAlignment="1">
      <alignment vertical="center"/>
    </xf>
    <xf numFmtId="166" fontId="14" fillId="0" borderId="42" xfId="0" applyNumberFormat="1" applyFont="1" applyBorder="1" applyAlignment="1">
      <alignment vertical="center"/>
    </xf>
    <xf numFmtId="165" fontId="12" fillId="0" borderId="45" xfId="0" applyNumberFormat="1" applyFont="1" applyFill="1" applyBorder="1" applyAlignment="1">
      <alignment vertical="center"/>
    </xf>
    <xf numFmtId="165" fontId="12" fillId="0" borderId="43" xfId="0" applyNumberFormat="1" applyFont="1" applyFill="1" applyBorder="1" applyAlignment="1">
      <alignment vertical="center"/>
    </xf>
    <xf numFmtId="165" fontId="13" fillId="0" borderId="55" xfId="0" applyNumberFormat="1" applyFont="1" applyFill="1" applyBorder="1" applyAlignment="1">
      <alignment vertical="center"/>
    </xf>
    <xf numFmtId="165" fontId="7" fillId="0" borderId="38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41" xfId="0" applyNumberFormat="1" applyFont="1" applyBorder="1" applyAlignment="1">
      <alignment vertical="center"/>
    </xf>
    <xf numFmtId="166" fontId="14" fillId="0" borderId="23" xfId="0" applyNumberFormat="1" applyFont="1" applyBorder="1" applyAlignment="1">
      <alignment vertical="center"/>
    </xf>
    <xf numFmtId="166" fontId="14" fillId="0" borderId="30" xfId="0" applyNumberFormat="1" applyFont="1" applyBorder="1" applyAlignment="1">
      <alignment vertical="center"/>
    </xf>
    <xf numFmtId="166" fontId="10" fillId="0" borderId="39" xfId="0" applyNumberFormat="1" applyFont="1" applyBorder="1" applyAlignment="1">
      <alignment vertical="center"/>
    </xf>
    <xf numFmtId="166" fontId="10" fillId="0" borderId="40" xfId="0" applyNumberFormat="1" applyFont="1" applyBorder="1" applyAlignment="1">
      <alignment vertical="center"/>
    </xf>
    <xf numFmtId="166" fontId="10" fillId="0" borderId="42" xfId="0" applyNumberFormat="1" applyFont="1" applyBorder="1" applyAlignment="1">
      <alignment vertical="center"/>
    </xf>
    <xf numFmtId="165" fontId="4" fillId="0" borderId="53" xfId="0" applyNumberFormat="1" applyFont="1" applyBorder="1" applyAlignment="1">
      <alignment vertical="center"/>
    </xf>
    <xf numFmtId="164" fontId="46" fillId="0" borderId="23" xfId="0" applyNumberFormat="1" applyFont="1" applyBorder="1" applyAlignment="1">
      <alignment vertical="center"/>
    </xf>
    <xf numFmtId="164" fontId="46" fillId="0" borderId="30" xfId="0" applyNumberFormat="1" applyFont="1" applyBorder="1" applyAlignment="1">
      <alignment vertical="center"/>
    </xf>
    <xf numFmtId="0" fontId="46" fillId="0" borderId="30" xfId="0" applyFont="1" applyBorder="1" applyAlignment="1">
      <alignment vertical="center"/>
    </xf>
    <xf numFmtId="164" fontId="46" fillId="0" borderId="26" xfId="0" applyNumberFormat="1" applyFont="1" applyBorder="1" applyAlignment="1">
      <alignment vertical="center"/>
    </xf>
    <xf numFmtId="164" fontId="45" fillId="0" borderId="45" xfId="0" applyNumberFormat="1" applyFont="1" applyBorder="1" applyAlignment="1">
      <alignment horizontal="center" vertical="center"/>
    </xf>
    <xf numFmtId="164" fontId="45" fillId="0" borderId="43" xfId="0" applyNumberFormat="1" applyFont="1" applyBorder="1" applyAlignment="1">
      <alignment horizontal="center" vertical="center"/>
    </xf>
    <xf numFmtId="164" fontId="45" fillId="0" borderId="44" xfId="0" applyNumberFormat="1" applyFont="1" applyBorder="1" applyAlignment="1">
      <alignment horizontal="center" vertical="center"/>
    </xf>
    <xf numFmtId="164" fontId="46" fillId="0" borderId="35" xfId="0" applyNumberFormat="1" applyFont="1" applyBorder="1" applyAlignment="1">
      <alignment vertical="center"/>
    </xf>
    <xf numFmtId="164" fontId="44" fillId="0" borderId="0" xfId="0" applyNumberFormat="1" applyFont="1" applyBorder="1" applyAlignment="1">
      <alignment vertical="center"/>
    </xf>
    <xf numFmtId="166" fontId="47" fillId="0" borderId="0" xfId="0" applyNumberFormat="1" applyFont="1" applyBorder="1" applyAlignment="1">
      <alignment vertical="center"/>
    </xf>
    <xf numFmtId="0" fontId="45" fillId="0" borderId="44" xfId="0" applyFont="1" applyBorder="1" applyAlignment="1">
      <alignment horizontal="center" vertical="center"/>
    </xf>
    <xf numFmtId="0" fontId="11" fillId="0" borderId="0" xfId="0" applyFont="1"/>
    <xf numFmtId="0" fontId="24" fillId="5" borderId="2" xfId="0" applyFont="1" applyFill="1" applyBorder="1" applyAlignment="1" applyProtection="1">
      <alignment horizontal="left" vertical="center" wrapText="1"/>
      <protection locked="0"/>
    </xf>
    <xf numFmtId="0" fontId="24" fillId="5" borderId="9" xfId="0" applyFont="1" applyFill="1" applyBorder="1" applyAlignment="1" applyProtection="1">
      <alignment horizontal="left" vertical="center" wrapText="1"/>
      <protection locked="0"/>
    </xf>
    <xf numFmtId="165" fontId="14" fillId="0" borderId="47" xfId="0" applyNumberFormat="1" applyFont="1" applyBorder="1" applyAlignment="1">
      <alignment vertical="center"/>
    </xf>
    <xf numFmtId="0" fontId="24" fillId="5" borderId="31" xfId="0" applyFont="1" applyFill="1" applyBorder="1" applyAlignment="1" applyProtection="1">
      <alignment horizontal="left" vertical="center" wrapText="1"/>
      <protection locked="0"/>
    </xf>
    <xf numFmtId="0" fontId="24" fillId="5" borderId="4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65" fontId="7" fillId="5" borderId="2" xfId="0" applyNumberFormat="1" applyFont="1" applyFill="1" applyBorder="1" applyAlignment="1">
      <alignment horizontal="right" vertical="center"/>
    </xf>
    <xf numFmtId="165" fontId="7" fillId="5" borderId="9" xfId="0" applyNumberFormat="1" applyFont="1" applyFill="1" applyBorder="1" applyAlignment="1">
      <alignment horizontal="right" vertical="center"/>
    </xf>
    <xf numFmtId="0" fontId="61" fillId="5" borderId="2" xfId="0" applyFont="1" applyFill="1" applyBorder="1" applyAlignment="1">
      <alignment horizontal="center" vertical="center"/>
    </xf>
    <xf numFmtId="166" fontId="24" fillId="5" borderId="2" xfId="0" applyNumberFormat="1" applyFont="1" applyFill="1" applyBorder="1" applyAlignment="1">
      <alignment horizontal="right" vertical="center"/>
    </xf>
    <xf numFmtId="165" fontId="7" fillId="5" borderId="2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165" fontId="7" fillId="5" borderId="10" xfId="0" applyNumberFormat="1" applyFont="1" applyFill="1" applyBorder="1" applyAlignment="1">
      <alignment horizontal="right" vertical="center"/>
    </xf>
    <xf numFmtId="166" fontId="24" fillId="5" borderId="31" xfId="0" applyNumberFormat="1" applyFont="1" applyFill="1" applyBorder="1" applyAlignment="1">
      <alignment horizontal="right" vertical="center"/>
    </xf>
    <xf numFmtId="0" fontId="7" fillId="5" borderId="56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165" fontId="6" fillId="5" borderId="32" xfId="0" applyNumberFormat="1" applyFont="1" applyFill="1" applyBorder="1" applyAlignment="1">
      <alignment horizontal="right" vertical="center"/>
    </xf>
    <xf numFmtId="166" fontId="31" fillId="5" borderId="32" xfId="0" applyNumberFormat="1" applyFont="1" applyFill="1" applyBorder="1" applyAlignment="1">
      <alignment horizontal="right" vertical="center"/>
    </xf>
    <xf numFmtId="0" fontId="7" fillId="5" borderId="10" xfId="0" applyFont="1" applyFill="1" applyBorder="1" applyAlignment="1">
      <alignment vertical="center"/>
    </xf>
    <xf numFmtId="165" fontId="7" fillId="5" borderId="10" xfId="0" applyNumberFormat="1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165" fontId="6" fillId="5" borderId="2" xfId="0" applyNumberFormat="1" applyFont="1" applyFill="1" applyBorder="1" applyAlignment="1">
      <alignment vertical="center"/>
    </xf>
    <xf numFmtId="0" fontId="61" fillId="5" borderId="3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vertical="center" wrapText="1"/>
    </xf>
    <xf numFmtId="165" fontId="24" fillId="5" borderId="2" xfId="0" applyNumberFormat="1" applyFont="1" applyFill="1" applyBorder="1" applyAlignment="1">
      <alignment vertical="center"/>
    </xf>
    <xf numFmtId="166" fontId="24" fillId="5" borderId="9" xfId="0" applyNumberFormat="1" applyFont="1" applyFill="1" applyBorder="1" applyAlignment="1">
      <alignment horizontal="right" vertical="center"/>
    </xf>
    <xf numFmtId="0" fontId="24" fillId="5" borderId="9" xfId="0" applyFont="1" applyFill="1" applyBorder="1" applyAlignment="1">
      <alignment vertical="center" wrapText="1"/>
    </xf>
    <xf numFmtId="165" fontId="24" fillId="5" borderId="9" xfId="0" applyNumberFormat="1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165" fontId="7" fillId="5" borderId="14" xfId="0" applyNumberFormat="1" applyFont="1" applyFill="1" applyBorder="1" applyAlignment="1">
      <alignment horizontal="right" vertical="center"/>
    </xf>
    <xf numFmtId="165" fontId="10" fillId="5" borderId="14" xfId="0" applyNumberFormat="1" applyFont="1" applyFill="1" applyBorder="1" applyAlignment="1">
      <alignment horizontal="right" vertical="center" wrapText="1"/>
    </xf>
    <xf numFmtId="0" fontId="63" fillId="5" borderId="0" xfId="0" applyFont="1" applyFill="1" applyBorder="1" applyAlignment="1">
      <alignment horizontal="center" vertical="center" wrapText="1"/>
    </xf>
    <xf numFmtId="0" fontId="31" fillId="5" borderId="57" xfId="0" applyFont="1" applyFill="1" applyBorder="1" applyAlignment="1">
      <alignment vertical="center"/>
    </xf>
    <xf numFmtId="165" fontId="31" fillId="5" borderId="58" xfId="0" applyNumberFormat="1" applyFont="1" applyFill="1" applyBorder="1" applyAlignment="1">
      <alignment horizontal="right" vertical="center"/>
    </xf>
    <xf numFmtId="165" fontId="31" fillId="5" borderId="57" xfId="0" applyNumberFormat="1" applyFont="1" applyFill="1" applyBorder="1" applyAlignment="1">
      <alignment horizontal="right" vertical="center"/>
    </xf>
    <xf numFmtId="0" fontId="24" fillId="5" borderId="59" xfId="0" applyFont="1" applyFill="1" applyBorder="1" applyAlignment="1">
      <alignment vertical="center"/>
    </xf>
    <xf numFmtId="165" fontId="24" fillId="5" borderId="59" xfId="0" applyNumberFormat="1" applyFont="1" applyFill="1" applyBorder="1" applyAlignment="1">
      <alignment horizontal="right" vertical="center"/>
    </xf>
    <xf numFmtId="165" fontId="24" fillId="5" borderId="2" xfId="0" applyNumberFormat="1" applyFont="1" applyFill="1" applyBorder="1" applyAlignment="1">
      <alignment horizontal="right" vertical="center"/>
    </xf>
    <xf numFmtId="0" fontId="24" fillId="5" borderId="0" xfId="0" applyFont="1" applyFill="1" applyBorder="1" applyAlignment="1" applyProtection="1">
      <alignment horizontal="left" vertical="center" wrapText="1"/>
      <protection locked="0"/>
    </xf>
    <xf numFmtId="165" fontId="24" fillId="5" borderId="0" xfId="0" applyNumberFormat="1" applyFont="1" applyFill="1" applyBorder="1" applyAlignment="1">
      <alignment vertical="center"/>
    </xf>
    <xf numFmtId="165" fontId="7" fillId="5" borderId="0" xfId="0" applyNumberFormat="1" applyFont="1" applyFill="1" applyBorder="1" applyAlignment="1">
      <alignment horizontal="right" vertical="center"/>
    </xf>
    <xf numFmtId="0" fontId="24" fillId="5" borderId="7" xfId="0" applyFont="1" applyFill="1" applyBorder="1" applyAlignment="1" applyProtection="1">
      <alignment horizontal="left" vertical="center" wrapText="1"/>
      <protection locked="0"/>
    </xf>
    <xf numFmtId="165" fontId="24" fillId="5" borderId="7" xfId="0" applyNumberFormat="1" applyFont="1" applyFill="1" applyBorder="1" applyAlignment="1">
      <alignment vertical="center"/>
    </xf>
    <xf numFmtId="165" fontId="7" fillId="5" borderId="7" xfId="0" applyNumberFormat="1" applyFont="1" applyFill="1" applyBorder="1" applyAlignment="1">
      <alignment horizontal="right" vertical="center"/>
    </xf>
    <xf numFmtId="165" fontId="24" fillId="5" borderId="8" xfId="0" applyNumberFormat="1" applyFont="1" applyFill="1" applyBorder="1" applyAlignment="1">
      <alignment vertical="center"/>
    </xf>
    <xf numFmtId="0" fontId="24" fillId="5" borderId="9" xfId="0" applyFont="1" applyFill="1" applyBorder="1" applyAlignment="1" applyProtection="1">
      <alignment horizontal="left" vertical="center"/>
      <protection locked="0"/>
    </xf>
    <xf numFmtId="166" fontId="31" fillId="5" borderId="57" xfId="0" applyNumberFormat="1" applyFont="1" applyFill="1" applyBorder="1" applyAlignment="1">
      <alignment horizontal="right" vertical="center"/>
    </xf>
    <xf numFmtId="165" fontId="31" fillId="5" borderId="60" xfId="0" applyNumberFormat="1" applyFont="1" applyFill="1" applyBorder="1" applyAlignment="1">
      <alignment horizontal="right" vertical="center"/>
    </xf>
    <xf numFmtId="166" fontId="31" fillId="5" borderId="60" xfId="0" applyNumberFormat="1" applyFont="1" applyFill="1" applyBorder="1" applyAlignment="1">
      <alignment horizontal="right" vertical="center"/>
    </xf>
    <xf numFmtId="3" fontId="31" fillId="5" borderId="7" xfId="0" applyNumberFormat="1" applyFont="1" applyFill="1" applyBorder="1" applyAlignment="1">
      <alignment vertical="center" wrapText="1"/>
    </xf>
    <xf numFmtId="165" fontId="31" fillId="5" borderId="7" xfId="0" applyNumberFormat="1" applyFont="1" applyFill="1" applyBorder="1" applyAlignment="1">
      <alignment horizontal="right" vertical="center"/>
    </xf>
    <xf numFmtId="166" fontId="31" fillId="5" borderId="7" xfId="0" applyNumberFormat="1" applyFont="1" applyFill="1" applyBorder="1" applyAlignment="1">
      <alignment horizontal="right" vertical="center"/>
    </xf>
    <xf numFmtId="165" fontId="24" fillId="5" borderId="9" xfId="0" applyNumberFormat="1" applyFont="1" applyFill="1" applyBorder="1" applyAlignment="1">
      <alignment horizontal="right" vertical="center"/>
    </xf>
    <xf numFmtId="165" fontId="24" fillId="5" borderId="10" xfId="0" applyNumberFormat="1" applyFont="1" applyFill="1" applyBorder="1" applyAlignment="1">
      <alignment horizontal="right" vertical="center"/>
    </xf>
    <xf numFmtId="0" fontId="31" fillId="5" borderId="10" xfId="0" applyFont="1" applyFill="1" applyBorder="1" applyAlignment="1">
      <alignment vertical="center"/>
    </xf>
    <xf numFmtId="165" fontId="24" fillId="5" borderId="5" xfId="0" applyNumberFormat="1" applyFont="1" applyFill="1" applyBorder="1" applyAlignment="1">
      <alignment horizontal="right" vertical="center"/>
    </xf>
    <xf numFmtId="165" fontId="24" fillId="5" borderId="31" xfId="0" applyNumberFormat="1" applyFont="1" applyFill="1" applyBorder="1" applyAlignment="1">
      <alignment vertical="center" shrinkToFit="1"/>
    </xf>
    <xf numFmtId="3" fontId="24" fillId="5" borderId="31" xfId="0" applyNumberFormat="1" applyFont="1" applyFill="1" applyBorder="1" applyAlignment="1">
      <alignment vertical="center" wrapText="1"/>
    </xf>
    <xf numFmtId="165" fontId="24" fillId="5" borderId="31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vertical="center"/>
    </xf>
    <xf numFmtId="0" fontId="24" fillId="5" borderId="10" xfId="0" applyFont="1" applyFill="1" applyBorder="1" applyAlignment="1">
      <alignment vertical="center"/>
    </xf>
    <xf numFmtId="165" fontId="12" fillId="0" borderId="48" xfId="0" applyNumberFormat="1" applyFont="1" applyBorder="1" applyAlignment="1">
      <alignment vertical="center"/>
    </xf>
    <xf numFmtId="165" fontId="12" fillId="0" borderId="61" xfId="0" applyNumberFormat="1" applyFont="1" applyFill="1" applyBorder="1" applyAlignment="1">
      <alignment vertical="center"/>
    </xf>
    <xf numFmtId="165" fontId="4" fillId="0" borderId="55" xfId="0" applyNumberFormat="1" applyFont="1" applyFill="1" applyBorder="1" applyAlignment="1">
      <alignment vertical="center"/>
    </xf>
    <xf numFmtId="165" fontId="12" fillId="0" borderId="53" xfId="0" applyNumberFormat="1" applyFont="1" applyFill="1" applyBorder="1" applyAlignment="1">
      <alignment vertical="center"/>
    </xf>
    <xf numFmtId="165" fontId="4" fillId="0" borderId="62" xfId="0" applyNumberFormat="1" applyFont="1" applyFill="1" applyBorder="1" applyAlignment="1">
      <alignment vertical="center"/>
    </xf>
    <xf numFmtId="165" fontId="17" fillId="0" borderId="46" xfId="0" applyNumberFormat="1" applyFont="1" applyBorder="1" applyAlignment="1">
      <alignment vertical="center"/>
    </xf>
    <xf numFmtId="165" fontId="17" fillId="0" borderId="47" xfId="0" applyNumberFormat="1" applyFont="1" applyBorder="1" applyAlignment="1">
      <alignment vertical="center"/>
    </xf>
    <xf numFmtId="165" fontId="17" fillId="0" borderId="48" xfId="0" applyNumberFormat="1" applyFont="1" applyBorder="1" applyAlignment="1">
      <alignment vertical="center"/>
    </xf>
    <xf numFmtId="165" fontId="14" fillId="0" borderId="46" xfId="0" applyNumberFormat="1" applyFont="1" applyBorder="1" applyAlignment="1">
      <alignment vertical="center"/>
    </xf>
    <xf numFmtId="165" fontId="14" fillId="0" borderId="48" xfId="0" applyNumberFormat="1" applyFont="1" applyBorder="1" applyAlignment="1">
      <alignment vertical="center"/>
    </xf>
    <xf numFmtId="165" fontId="14" fillId="0" borderId="47" xfId="0" applyNumberFormat="1" applyFont="1" applyFill="1" applyBorder="1" applyAlignment="1">
      <alignment vertical="center"/>
    </xf>
    <xf numFmtId="165" fontId="14" fillId="0" borderId="48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5" fontId="14" fillId="0" borderId="63" xfId="0" applyNumberFormat="1" applyFont="1" applyBorder="1" applyAlignment="1">
      <alignment vertical="center"/>
    </xf>
    <xf numFmtId="165" fontId="14" fillId="0" borderId="64" xfId="0" applyNumberFormat="1" applyFont="1" applyBorder="1" applyAlignment="1">
      <alignment vertical="center"/>
    </xf>
    <xf numFmtId="165" fontId="14" fillId="0" borderId="65" xfId="0" applyNumberFormat="1" applyFont="1" applyBorder="1" applyAlignment="1">
      <alignment vertical="center"/>
    </xf>
    <xf numFmtId="165" fontId="4" fillId="5" borderId="43" xfId="0" applyNumberFormat="1" applyFont="1" applyFill="1" applyBorder="1" applyAlignment="1">
      <alignment vertical="center"/>
    </xf>
    <xf numFmtId="165" fontId="12" fillId="5" borderId="43" xfId="0" applyNumberFormat="1" applyFont="1" applyFill="1" applyBorder="1" applyAlignment="1">
      <alignment vertical="center"/>
    </xf>
    <xf numFmtId="165" fontId="24" fillId="0" borderId="66" xfId="0" applyNumberFormat="1" applyFont="1" applyFill="1" applyBorder="1" applyAlignment="1">
      <alignment horizontal="right" vertical="center"/>
    </xf>
    <xf numFmtId="165" fontId="64" fillId="0" borderId="67" xfId="0" applyNumberFormat="1" applyFont="1" applyBorder="1" applyAlignment="1">
      <alignment vertical="center"/>
    </xf>
    <xf numFmtId="165" fontId="64" fillId="0" borderId="68" xfId="0" applyNumberFormat="1" applyFont="1" applyBorder="1" applyAlignment="1">
      <alignment vertical="center"/>
    </xf>
    <xf numFmtId="166" fontId="64" fillId="0" borderId="69" xfId="0" applyNumberFormat="1" applyFont="1" applyBorder="1" applyAlignment="1">
      <alignment vertical="center"/>
    </xf>
    <xf numFmtId="165" fontId="64" fillId="0" borderId="47" xfId="0" applyNumberFormat="1" applyFont="1" applyBorder="1" applyAlignment="1">
      <alignment vertical="center"/>
    </xf>
    <xf numFmtId="165" fontId="64" fillId="0" borderId="1" xfId="0" applyNumberFormat="1" applyFont="1" applyBorder="1" applyAlignment="1">
      <alignment vertical="center"/>
    </xf>
    <xf numFmtId="166" fontId="64" fillId="0" borderId="40" xfId="0" applyNumberFormat="1" applyFont="1" applyBorder="1" applyAlignment="1">
      <alignment vertical="center"/>
    </xf>
    <xf numFmtId="165" fontId="64" fillId="0" borderId="48" xfId="0" applyNumberFormat="1" applyFont="1" applyBorder="1" applyAlignment="1">
      <alignment vertical="center"/>
    </xf>
    <xf numFmtId="165" fontId="64" fillId="0" borderId="41" xfId="0" applyNumberFormat="1" applyFont="1" applyBorder="1" applyAlignment="1">
      <alignment vertical="center"/>
    </xf>
    <xf numFmtId="166" fontId="64" fillId="0" borderId="42" xfId="0" applyNumberFormat="1" applyFont="1" applyBorder="1" applyAlignment="1">
      <alignment vertical="center"/>
    </xf>
    <xf numFmtId="165" fontId="65" fillId="0" borderId="45" xfId="0" applyNumberFormat="1" applyFont="1" applyBorder="1" applyAlignment="1">
      <alignment vertical="center"/>
    </xf>
    <xf numFmtId="165" fontId="65" fillId="0" borderId="43" xfId="0" applyNumberFormat="1" applyFont="1" applyBorder="1" applyAlignment="1">
      <alignment vertical="center"/>
    </xf>
    <xf numFmtId="166" fontId="65" fillId="0" borderId="44" xfId="0" applyNumberFormat="1" applyFont="1" applyBorder="1" applyAlignment="1">
      <alignment vertical="center"/>
    </xf>
    <xf numFmtId="165" fontId="64" fillId="0" borderId="46" xfId="0" applyNumberFormat="1" applyFont="1" applyBorder="1" applyAlignment="1">
      <alignment vertical="center"/>
    </xf>
    <xf numFmtId="165" fontId="64" fillId="0" borderId="38" xfId="0" applyNumberFormat="1" applyFont="1" applyBorder="1" applyAlignment="1">
      <alignment vertical="center"/>
    </xf>
    <xf numFmtId="166" fontId="64" fillId="0" borderId="39" xfId="0" applyNumberFormat="1" applyFont="1" applyBorder="1" applyAlignment="1">
      <alignment vertical="center"/>
    </xf>
    <xf numFmtId="165" fontId="64" fillId="0" borderId="70" xfId="0" applyNumberFormat="1" applyFont="1" applyBorder="1" applyAlignment="1">
      <alignment vertical="center"/>
    </xf>
    <xf numFmtId="165" fontId="64" fillId="0" borderId="71" xfId="0" applyNumberFormat="1" applyFont="1" applyBorder="1" applyAlignment="1">
      <alignment vertical="center"/>
    </xf>
    <xf numFmtId="166" fontId="64" fillId="0" borderId="72" xfId="0" applyNumberFormat="1" applyFont="1" applyBorder="1" applyAlignment="1">
      <alignment vertical="center"/>
    </xf>
    <xf numFmtId="165" fontId="64" fillId="0" borderId="73" xfId="0" applyNumberFormat="1" applyFont="1" applyBorder="1" applyAlignment="1">
      <alignment vertical="center"/>
    </xf>
    <xf numFmtId="165" fontId="64" fillId="0" borderId="27" xfId="0" applyNumberFormat="1" applyFont="1" applyBorder="1" applyAlignment="1">
      <alignment vertical="center"/>
    </xf>
    <xf numFmtId="165" fontId="64" fillId="0" borderId="64" xfId="0" applyNumberFormat="1" applyFont="1" applyBorder="1" applyAlignment="1">
      <alignment vertical="center"/>
    </xf>
    <xf numFmtId="165" fontId="64" fillId="5" borderId="1" xfId="0" applyNumberFormat="1" applyFont="1" applyFill="1" applyBorder="1" applyAlignment="1">
      <alignment vertical="center"/>
    </xf>
    <xf numFmtId="165" fontId="64" fillId="0" borderId="1" xfId="0" applyNumberFormat="1" applyFont="1" applyFill="1" applyBorder="1" applyAlignment="1">
      <alignment vertical="center"/>
    </xf>
    <xf numFmtId="165" fontId="65" fillId="4" borderId="43" xfId="0" applyNumberFormat="1" applyFont="1" applyFill="1" applyBorder="1" applyAlignment="1">
      <alignment vertical="center"/>
    </xf>
    <xf numFmtId="165" fontId="64" fillId="5" borderId="38" xfId="0" applyNumberFormat="1" applyFont="1" applyFill="1" applyBorder="1" applyAlignment="1">
      <alignment vertical="center"/>
    </xf>
    <xf numFmtId="164" fontId="17" fillId="0" borderId="23" xfId="0" applyNumberFormat="1" applyFont="1" applyBorder="1" applyAlignment="1">
      <alignment vertical="center"/>
    </xf>
    <xf numFmtId="164" fontId="17" fillId="0" borderId="30" xfId="0" applyNumberFormat="1" applyFont="1" applyBorder="1" applyAlignment="1">
      <alignment vertical="center"/>
    </xf>
    <xf numFmtId="164" fontId="17" fillId="0" borderId="26" xfId="0" applyNumberFormat="1" applyFont="1" applyBorder="1" applyAlignment="1">
      <alignment vertical="center"/>
    </xf>
    <xf numFmtId="164" fontId="13" fillId="0" borderId="8" xfId="0" applyNumberFormat="1" applyFont="1" applyBorder="1" applyAlignment="1">
      <alignment vertical="center"/>
    </xf>
    <xf numFmtId="164" fontId="17" fillId="0" borderId="35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66" fontId="4" fillId="5" borderId="44" xfId="0" applyNumberFormat="1" applyFont="1" applyFill="1" applyBorder="1" applyAlignment="1">
      <alignment vertical="center"/>
    </xf>
    <xf numFmtId="166" fontId="12" fillId="5" borderId="44" xfId="0" applyNumberFormat="1" applyFont="1" applyFill="1" applyBorder="1" applyAlignment="1">
      <alignment vertical="center"/>
    </xf>
    <xf numFmtId="165" fontId="65" fillId="5" borderId="43" xfId="0" applyNumberFormat="1" applyFont="1" applyFill="1" applyBorder="1" applyAlignment="1">
      <alignment vertical="center"/>
    </xf>
    <xf numFmtId="164" fontId="7" fillId="0" borderId="53" xfId="0" applyNumberFormat="1" applyFont="1" applyBorder="1" applyAlignment="1">
      <alignment horizontal="center" vertical="center"/>
    </xf>
    <xf numFmtId="166" fontId="23" fillId="0" borderId="42" xfId="0" applyNumberFormat="1" applyFont="1" applyFill="1" applyBorder="1" applyAlignment="1">
      <alignment vertical="center"/>
    </xf>
    <xf numFmtId="4" fontId="11" fillId="0" borderId="0" xfId="0" applyNumberFormat="1" applyFont="1"/>
    <xf numFmtId="165" fontId="4" fillId="5" borderId="2" xfId="0" applyNumberFormat="1" applyFont="1" applyFill="1" applyBorder="1" applyAlignment="1">
      <alignment vertical="center"/>
    </xf>
    <xf numFmtId="165" fontId="4" fillId="5" borderId="53" xfId="0" applyNumberFormat="1" applyFont="1" applyFill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24" fillId="0" borderId="66" xfId="0" applyNumberFormat="1" applyFont="1" applyFill="1" applyBorder="1" applyAlignment="1">
      <alignment horizontal="right" vertical="center"/>
    </xf>
    <xf numFmtId="165" fontId="23" fillId="0" borderId="49" xfId="0" applyNumberFormat="1" applyFont="1" applyBorder="1" applyAlignment="1">
      <alignment vertical="center"/>
    </xf>
    <xf numFmtId="165" fontId="23" fillId="0" borderId="50" xfId="0" applyNumberFormat="1" applyFont="1" applyBorder="1" applyAlignment="1">
      <alignment vertical="center"/>
    </xf>
    <xf numFmtId="165" fontId="23" fillId="0" borderId="50" xfId="0" applyNumberFormat="1" applyFont="1" applyFill="1" applyBorder="1" applyAlignment="1">
      <alignment vertical="center"/>
    </xf>
    <xf numFmtId="164" fontId="7" fillId="0" borderId="253" xfId="0" applyNumberFormat="1" applyFont="1" applyBorder="1" applyAlignment="1">
      <alignment vertical="center"/>
    </xf>
    <xf numFmtId="164" fontId="7" fillId="0" borderId="254" xfId="0" applyNumberFormat="1" applyFont="1" applyBorder="1" applyAlignment="1">
      <alignment vertical="center"/>
    </xf>
    <xf numFmtId="165" fontId="14" fillId="0" borderId="254" xfId="0" applyNumberFormat="1" applyFont="1" applyBorder="1" applyAlignment="1">
      <alignment vertical="center"/>
    </xf>
    <xf numFmtId="165" fontId="14" fillId="0" borderId="253" xfId="0" applyNumberFormat="1" applyFont="1" applyBorder="1" applyAlignment="1">
      <alignment vertical="center"/>
    </xf>
    <xf numFmtId="165" fontId="23" fillId="0" borderId="73" xfId="0" applyNumberFormat="1" applyFont="1" applyBorder="1" applyAlignment="1">
      <alignment vertical="center"/>
    </xf>
    <xf numFmtId="165" fontId="23" fillId="0" borderId="68" xfId="0" applyNumberFormat="1" applyFont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6" fillId="6" borderId="74" xfId="0" applyFont="1" applyFill="1" applyBorder="1" applyAlignment="1">
      <alignment vertical="center"/>
    </xf>
    <xf numFmtId="165" fontId="19" fillId="6" borderId="74" xfId="0" applyNumberFormat="1" applyFont="1" applyFill="1" applyBorder="1" applyAlignment="1">
      <alignment vertical="center"/>
    </xf>
    <xf numFmtId="165" fontId="19" fillId="6" borderId="75" xfId="0" applyNumberFormat="1" applyFont="1" applyFill="1" applyBorder="1" applyAlignment="1">
      <alignment vertical="center"/>
    </xf>
    <xf numFmtId="165" fontId="19" fillId="6" borderId="76" xfId="0" applyNumberFormat="1" applyFont="1" applyFill="1" applyBorder="1" applyAlignment="1">
      <alignment vertical="center"/>
    </xf>
    <xf numFmtId="0" fontId="36" fillId="6" borderId="77" xfId="0" applyFont="1" applyFill="1" applyBorder="1" applyAlignment="1">
      <alignment vertical="center"/>
    </xf>
    <xf numFmtId="165" fontId="19" fillId="6" borderId="77" xfId="0" applyNumberFormat="1" applyFont="1" applyFill="1" applyBorder="1" applyAlignment="1">
      <alignment vertical="center"/>
    </xf>
    <xf numFmtId="165" fontId="19" fillId="6" borderId="78" xfId="0" applyNumberFormat="1" applyFont="1" applyFill="1" applyBorder="1" applyAlignment="1">
      <alignment vertical="center"/>
    </xf>
    <xf numFmtId="166" fontId="64" fillId="0" borderId="79" xfId="0" applyNumberFormat="1" applyFont="1" applyBorder="1" applyAlignment="1">
      <alignment vertical="center"/>
    </xf>
    <xf numFmtId="165" fontId="64" fillId="0" borderId="68" xfId="0" applyNumberFormat="1" applyFont="1" applyFill="1" applyBorder="1" applyAlignment="1">
      <alignment vertical="center"/>
    </xf>
    <xf numFmtId="165" fontId="65" fillId="0" borderId="43" xfId="0" applyNumberFormat="1" applyFont="1" applyFill="1" applyBorder="1" applyAlignment="1">
      <alignment vertical="center"/>
    </xf>
    <xf numFmtId="165" fontId="62" fillId="5" borderId="31" xfId="0" applyNumberFormat="1" applyFont="1" applyFill="1" applyBorder="1" applyAlignment="1">
      <alignment horizontal="right" vertical="center"/>
    </xf>
    <xf numFmtId="165" fontId="62" fillId="5" borderId="56" xfId="0" applyNumberFormat="1" applyFont="1" applyFill="1" applyBorder="1" applyAlignment="1">
      <alignment horizontal="right" vertical="center"/>
    </xf>
    <xf numFmtId="165" fontId="62" fillId="5" borderId="10" xfId="0" applyNumberFormat="1" applyFont="1" applyFill="1" applyBorder="1" applyAlignment="1">
      <alignment horizontal="right" vertical="center"/>
    </xf>
    <xf numFmtId="166" fontId="24" fillId="5" borderId="2" xfId="3" applyNumberFormat="1" applyFont="1" applyFill="1" applyBorder="1" applyAlignment="1">
      <alignment horizontal="right" vertical="center"/>
    </xf>
    <xf numFmtId="166" fontId="24" fillId="5" borderId="56" xfId="0" applyNumberFormat="1" applyFont="1" applyFill="1" applyBorder="1" applyAlignment="1">
      <alignment horizontal="right" vertical="center"/>
    </xf>
    <xf numFmtId="165" fontId="7" fillId="5" borderId="56" xfId="0" applyNumberFormat="1" applyFont="1" applyFill="1" applyBorder="1" applyAlignment="1">
      <alignment horizontal="right" vertical="center"/>
    </xf>
    <xf numFmtId="165" fontId="7" fillId="5" borderId="31" xfId="0" applyNumberFormat="1" applyFont="1" applyFill="1" applyBorder="1" applyAlignment="1">
      <alignment horizontal="right" vertical="center"/>
    </xf>
    <xf numFmtId="165" fontId="24" fillId="5" borderId="4" xfId="0" applyNumberFormat="1" applyFont="1" applyFill="1" applyBorder="1" applyAlignment="1">
      <alignment vertical="center"/>
    </xf>
    <xf numFmtId="0" fontId="66" fillId="0" borderId="2" xfId="0" applyFont="1" applyFill="1" applyBorder="1" applyAlignment="1">
      <alignment horizontal="center" vertical="center" wrapText="1"/>
    </xf>
    <xf numFmtId="165" fontId="7" fillId="0" borderId="73" xfId="0" applyNumberFormat="1" applyFont="1" applyBorder="1" applyAlignment="1">
      <alignment vertical="center"/>
    </xf>
    <xf numFmtId="165" fontId="7" fillId="0" borderId="68" xfId="0" applyNumberFormat="1" applyFont="1" applyBorder="1" applyAlignment="1">
      <alignment vertical="center"/>
    </xf>
    <xf numFmtId="165" fontId="7" fillId="0" borderId="71" xfId="0" applyNumberFormat="1" applyFont="1" applyBorder="1" applyAlignment="1">
      <alignment vertical="center"/>
    </xf>
    <xf numFmtId="165" fontId="12" fillId="0" borderId="7" xfId="0" applyNumberFormat="1" applyFont="1" applyFill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5" fontId="4" fillId="0" borderId="80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15" xfId="0" applyNumberFormat="1" applyFont="1" applyBorder="1" applyAlignment="1">
      <alignment vertical="center"/>
    </xf>
    <xf numFmtId="165" fontId="12" fillId="0" borderId="15" xfId="0" applyNumberFormat="1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0" fontId="70" fillId="0" borderId="0" xfId="0" applyFont="1" applyFill="1" applyBorder="1" applyAlignment="1">
      <alignment horizontal="right" vertical="center" wrapText="1"/>
    </xf>
    <xf numFmtId="0" fontId="56" fillId="0" borderId="0" xfId="0" applyFont="1"/>
    <xf numFmtId="0" fontId="56" fillId="0" borderId="4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81" xfId="0" applyFont="1" applyBorder="1" applyAlignment="1">
      <alignment horizontal="center" vertical="center"/>
    </xf>
    <xf numFmtId="0" fontId="56" fillId="0" borderId="82" xfId="0" applyFont="1" applyBorder="1" applyAlignment="1">
      <alignment horizontal="center" vertical="center"/>
    </xf>
    <xf numFmtId="0" fontId="56" fillId="0" borderId="83" xfId="0" applyFont="1" applyBorder="1" applyAlignment="1">
      <alignment horizontal="center" vertical="center"/>
    </xf>
    <xf numFmtId="0" fontId="71" fillId="0" borderId="84" xfId="0" applyFont="1" applyBorder="1" applyAlignment="1">
      <alignment vertical="center" wrapText="1"/>
    </xf>
    <xf numFmtId="4" fontId="71" fillId="0" borderId="5" xfId="0" applyNumberFormat="1" applyFont="1" applyBorder="1" applyAlignment="1">
      <alignment vertical="center"/>
    </xf>
    <xf numFmtId="4" fontId="71" fillId="0" borderId="0" xfId="0" applyNumberFormat="1" applyFont="1" applyBorder="1" applyAlignment="1">
      <alignment vertical="center"/>
    </xf>
    <xf numFmtId="4" fontId="71" fillId="0" borderId="85" xfId="0" applyNumberFormat="1" applyFont="1" applyBorder="1" applyAlignment="1">
      <alignment vertical="center"/>
    </xf>
    <xf numFmtId="4" fontId="71" fillId="0" borderId="86" xfId="0" applyNumberFormat="1" applyFont="1" applyBorder="1" applyAlignment="1">
      <alignment vertical="center"/>
    </xf>
    <xf numFmtId="4" fontId="71" fillId="0" borderId="87" xfId="0" applyNumberFormat="1" applyFont="1" applyBorder="1" applyAlignment="1">
      <alignment vertical="center"/>
    </xf>
    <xf numFmtId="0" fontId="71" fillId="0" borderId="88" xfId="0" applyFont="1" applyBorder="1" applyAlignment="1">
      <alignment vertical="center" wrapText="1"/>
    </xf>
    <xf numFmtId="4" fontId="71" fillId="0" borderId="89" xfId="0" applyNumberFormat="1" applyFont="1" applyBorder="1" applyAlignment="1">
      <alignment vertical="center"/>
    </xf>
    <xf numFmtId="4" fontId="71" fillId="0" borderId="90" xfId="0" applyNumberFormat="1" applyFont="1" applyBorder="1" applyAlignment="1">
      <alignment vertical="center"/>
    </xf>
    <xf numFmtId="4" fontId="71" fillId="0" borderId="91" xfId="0" applyNumberFormat="1" applyFont="1" applyBorder="1" applyAlignment="1">
      <alignment vertical="center"/>
    </xf>
    <xf numFmtId="0" fontId="71" fillId="0" borderId="92" xfId="0" applyFont="1" applyBorder="1" applyAlignment="1">
      <alignment vertical="center" wrapText="1"/>
    </xf>
    <xf numFmtId="4" fontId="71" fillId="0" borderId="93" xfId="0" applyNumberFormat="1" applyFont="1" applyBorder="1" applyAlignment="1">
      <alignment vertical="center"/>
    </xf>
    <xf numFmtId="4" fontId="71" fillId="0" borderId="94" xfId="0" applyNumberFormat="1" applyFont="1" applyBorder="1" applyAlignment="1">
      <alignment vertical="center"/>
    </xf>
    <xf numFmtId="4" fontId="71" fillId="0" borderId="95" xfId="0" applyNumberFormat="1" applyFont="1" applyBorder="1" applyAlignment="1">
      <alignment vertical="center"/>
    </xf>
    <xf numFmtId="0" fontId="72" fillId="0" borderId="96" xfId="0" applyFont="1" applyBorder="1" applyAlignment="1">
      <alignment vertical="center" wrapText="1"/>
    </xf>
    <xf numFmtId="4" fontId="72" fillId="0" borderId="96" xfId="0" applyNumberFormat="1" applyFont="1" applyBorder="1" applyAlignment="1">
      <alignment vertical="center"/>
    </xf>
    <xf numFmtId="4" fontId="72" fillId="0" borderId="97" xfId="0" applyNumberFormat="1" applyFont="1" applyBorder="1" applyAlignment="1">
      <alignment vertical="center"/>
    </xf>
    <xf numFmtId="4" fontId="72" fillId="0" borderId="98" xfId="0" applyNumberFormat="1" applyFont="1" applyBorder="1" applyAlignment="1">
      <alignment vertical="center"/>
    </xf>
    <xf numFmtId="0" fontId="60" fillId="0" borderId="0" xfId="0" applyFont="1" applyAlignment="1">
      <alignment vertical="center"/>
    </xf>
    <xf numFmtId="0" fontId="71" fillId="0" borderId="99" xfId="0" applyFont="1" applyBorder="1" applyAlignment="1">
      <alignment vertical="center" wrapText="1"/>
    </xf>
    <xf numFmtId="0" fontId="71" fillId="0" borderId="100" xfId="0" applyFont="1" applyBorder="1" applyAlignment="1">
      <alignment vertical="center" wrapText="1"/>
    </xf>
    <xf numFmtId="4" fontId="71" fillId="0" borderId="101" xfId="0" applyNumberFormat="1" applyFont="1" applyBorder="1" applyAlignment="1">
      <alignment vertical="center"/>
    </xf>
    <xf numFmtId="4" fontId="71" fillId="0" borderId="102" xfId="0" applyNumberFormat="1" applyFont="1" applyBorder="1" applyAlignment="1">
      <alignment vertical="center"/>
    </xf>
    <xf numFmtId="4" fontId="71" fillId="0" borderId="103" xfId="0" applyNumberFormat="1" applyFont="1" applyBorder="1" applyAlignment="1">
      <alignment vertical="center"/>
    </xf>
    <xf numFmtId="0" fontId="71" fillId="0" borderId="100" xfId="0" applyFont="1" applyBorder="1" applyAlignment="1">
      <alignment horizontal="left" vertical="center" wrapText="1"/>
    </xf>
    <xf numFmtId="0" fontId="71" fillId="0" borderId="0" xfId="0" applyFont="1" applyBorder="1" applyAlignment="1">
      <alignment horizontal="left" vertical="center"/>
    </xf>
    <xf numFmtId="4" fontId="71" fillId="0" borderId="89" xfId="0" applyNumberFormat="1" applyFont="1" applyBorder="1" applyAlignment="1">
      <alignment horizontal="right" vertical="center"/>
    </xf>
    <xf numFmtId="4" fontId="71" fillId="0" borderId="90" xfId="0" applyNumberFormat="1" applyFont="1" applyBorder="1" applyAlignment="1">
      <alignment horizontal="right" vertical="center"/>
    </xf>
    <xf numFmtId="4" fontId="71" fillId="0" borderId="91" xfId="0" applyNumberFormat="1" applyFont="1" applyBorder="1" applyAlignment="1">
      <alignment horizontal="right" vertical="center"/>
    </xf>
    <xf numFmtId="0" fontId="72" fillId="0" borderId="104" xfId="0" applyFont="1" applyBorder="1" applyAlignment="1">
      <alignment vertical="center" wrapText="1"/>
    </xf>
    <xf numFmtId="4" fontId="72" fillId="0" borderId="104" xfId="0" applyNumberFormat="1" applyFont="1" applyBorder="1" applyAlignment="1">
      <alignment vertical="center"/>
    </xf>
    <xf numFmtId="4" fontId="72" fillId="0" borderId="105" xfId="0" applyNumberFormat="1" applyFont="1" applyBorder="1" applyAlignment="1">
      <alignment vertical="center"/>
    </xf>
    <xf numFmtId="4" fontId="72" fillId="0" borderId="106" xfId="0" applyNumberFormat="1" applyFont="1" applyBorder="1" applyAlignment="1">
      <alignment vertical="center"/>
    </xf>
    <xf numFmtId="4" fontId="72" fillId="0" borderId="107" xfId="0" applyNumberFormat="1" applyFont="1" applyBorder="1" applyAlignment="1">
      <alignment vertical="center"/>
    </xf>
    <xf numFmtId="4" fontId="72" fillId="0" borderId="108" xfId="0" applyNumberFormat="1" applyFont="1" applyBorder="1" applyAlignment="1">
      <alignment vertical="center"/>
    </xf>
    <xf numFmtId="4" fontId="72" fillId="0" borderId="109" xfId="0" applyNumberFormat="1" applyFont="1" applyBorder="1" applyAlignment="1">
      <alignment vertical="center"/>
    </xf>
    <xf numFmtId="0" fontId="71" fillId="0" borderId="0" xfId="0" applyFont="1"/>
    <xf numFmtId="0" fontId="56" fillId="0" borderId="0" xfId="0" applyFont="1" applyBorder="1" applyAlignment="1">
      <alignment wrapText="1"/>
    </xf>
    <xf numFmtId="0" fontId="56" fillId="0" borderId="0" xfId="0" applyFont="1" applyBorder="1"/>
    <xf numFmtId="4" fontId="56" fillId="0" borderId="0" xfId="0" applyNumberFormat="1" applyFont="1"/>
    <xf numFmtId="0" fontId="56" fillId="0" borderId="0" xfId="0" applyFont="1" applyAlignment="1">
      <alignment wrapText="1"/>
    </xf>
    <xf numFmtId="0" fontId="71" fillId="0" borderId="110" xfId="0" applyFont="1" applyBorder="1" applyAlignment="1">
      <alignment horizontal="center" vertical="center"/>
    </xf>
    <xf numFmtId="0" fontId="71" fillId="0" borderId="111" xfId="0" applyFont="1" applyBorder="1" applyAlignment="1">
      <alignment horizontal="center" vertical="center"/>
    </xf>
    <xf numFmtId="0" fontId="71" fillId="0" borderId="112" xfId="0" applyFont="1" applyBorder="1" applyAlignment="1">
      <alignment horizontal="center" vertical="center"/>
    </xf>
    <xf numFmtId="0" fontId="71" fillId="0" borderId="113" xfId="0" applyFont="1" applyBorder="1" applyAlignment="1">
      <alignment horizontal="center" vertical="center"/>
    </xf>
    <xf numFmtId="0" fontId="71" fillId="0" borderId="114" xfId="0" applyFont="1" applyBorder="1" applyAlignment="1">
      <alignment horizontal="center" vertical="center"/>
    </xf>
    <xf numFmtId="0" fontId="71" fillId="0" borderId="115" xfId="0" applyFont="1" applyBorder="1" applyAlignment="1">
      <alignment horizontal="center" vertical="center"/>
    </xf>
    <xf numFmtId="0" fontId="71" fillId="0" borderId="116" xfId="0" applyFont="1" applyBorder="1" applyAlignment="1">
      <alignment vertical="center" wrapText="1"/>
    </xf>
    <xf numFmtId="4" fontId="71" fillId="0" borderId="117" xfId="0" applyNumberFormat="1" applyFont="1" applyBorder="1" applyAlignment="1">
      <alignment vertical="center"/>
    </xf>
    <xf numFmtId="4" fontId="71" fillId="0" borderId="110" xfId="0" applyNumberFormat="1" applyFont="1" applyBorder="1" applyAlignment="1">
      <alignment vertical="center"/>
    </xf>
    <xf numFmtId="4" fontId="71" fillId="0" borderId="116" xfId="0" applyNumberFormat="1" applyFont="1" applyBorder="1" applyAlignment="1">
      <alignment vertical="center"/>
    </xf>
    <xf numFmtId="4" fontId="71" fillId="0" borderId="118" xfId="0" applyNumberFormat="1" applyFont="1" applyBorder="1" applyAlignment="1">
      <alignment vertical="center"/>
    </xf>
    <xf numFmtId="0" fontId="71" fillId="0" borderId="89" xfId="0" applyFont="1" applyBorder="1" applyAlignment="1">
      <alignment vertical="center" wrapText="1"/>
    </xf>
    <xf numFmtId="4" fontId="71" fillId="0" borderId="119" xfId="0" applyNumberFormat="1" applyFont="1" applyBorder="1" applyAlignment="1">
      <alignment vertical="center"/>
    </xf>
    <xf numFmtId="4" fontId="71" fillId="4" borderId="90" xfId="0" applyNumberFormat="1" applyFont="1" applyFill="1" applyBorder="1" applyAlignment="1">
      <alignment vertical="center"/>
    </xf>
    <xf numFmtId="4" fontId="71" fillId="4" borderId="91" xfId="0" applyNumberFormat="1" applyFont="1" applyFill="1" applyBorder="1" applyAlignment="1">
      <alignment vertical="center"/>
    </xf>
    <xf numFmtId="0" fontId="71" fillId="0" borderId="101" xfId="0" applyFont="1" applyBorder="1" applyAlignment="1">
      <alignment vertical="center" wrapText="1"/>
    </xf>
    <xf numFmtId="4" fontId="71" fillId="0" borderId="120" xfId="0" applyNumberFormat="1" applyFont="1" applyBorder="1" applyAlignment="1">
      <alignment vertical="center"/>
    </xf>
    <xf numFmtId="0" fontId="72" fillId="0" borderId="121" xfId="0" applyFont="1" applyBorder="1" applyAlignment="1">
      <alignment vertical="center" wrapText="1"/>
    </xf>
    <xf numFmtId="4" fontId="72" fillId="0" borderId="122" xfId="0" applyNumberFormat="1" applyFont="1" applyBorder="1" applyAlignment="1">
      <alignment vertical="center"/>
    </xf>
    <xf numFmtId="4" fontId="72" fillId="0" borderId="123" xfId="0" applyNumberFormat="1" applyFont="1" applyBorder="1" applyAlignment="1">
      <alignment vertical="center"/>
    </xf>
    <xf numFmtId="4" fontId="72" fillId="0" borderId="121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4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" fontId="31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31" fillId="0" borderId="124" xfId="0" applyFont="1" applyBorder="1" applyAlignment="1">
      <alignment horizontal="center" vertical="center" wrapText="1"/>
    </xf>
    <xf numFmtId="0" fontId="31" fillId="0" borderId="125" xfId="0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/>
    </xf>
    <xf numFmtId="4" fontId="24" fillId="0" borderId="126" xfId="0" applyNumberFormat="1" applyFont="1" applyBorder="1" applyAlignment="1">
      <alignment vertical="center"/>
    </xf>
    <xf numFmtId="4" fontId="24" fillId="0" borderId="127" xfId="0" applyNumberFormat="1" applyFont="1" applyBorder="1" applyAlignment="1">
      <alignment vertical="center"/>
    </xf>
    <xf numFmtId="4" fontId="24" fillId="0" borderId="128" xfId="0" applyNumberFormat="1" applyFont="1" applyBorder="1" applyAlignment="1">
      <alignment vertical="center"/>
    </xf>
    <xf numFmtId="4" fontId="24" fillId="0" borderId="129" xfId="0" applyNumberFormat="1" applyFont="1" applyBorder="1" applyAlignment="1">
      <alignment vertical="center"/>
    </xf>
    <xf numFmtId="4" fontId="24" fillId="0" borderId="130" xfId="0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4" fontId="24" fillId="0" borderId="131" xfId="0" applyNumberFormat="1" applyFont="1" applyBorder="1" applyAlignment="1">
      <alignment vertical="center"/>
    </xf>
    <xf numFmtId="4" fontId="24" fillId="0" borderId="132" xfId="0" applyNumberFormat="1" applyFont="1" applyBorder="1" applyAlignment="1">
      <alignment vertical="center"/>
    </xf>
    <xf numFmtId="4" fontId="24" fillId="0" borderId="133" xfId="0" applyNumberFormat="1" applyFont="1" applyBorder="1" applyAlignment="1">
      <alignment vertical="center"/>
    </xf>
    <xf numFmtId="4" fontId="24" fillId="0" borderId="134" xfId="0" applyNumberFormat="1" applyFont="1" applyBorder="1" applyAlignment="1">
      <alignment vertical="center"/>
    </xf>
    <xf numFmtId="4" fontId="24" fillId="0" borderId="135" xfId="0" applyNumberFormat="1" applyFont="1" applyBorder="1" applyAlignment="1">
      <alignment vertical="center"/>
    </xf>
    <xf numFmtId="0" fontId="31" fillId="0" borderId="136" xfId="0" applyFont="1" applyFill="1" applyBorder="1" applyAlignment="1">
      <alignment vertical="center"/>
    </xf>
    <xf numFmtId="4" fontId="31" fillId="0" borderId="137" xfId="0" applyNumberFormat="1" applyFont="1" applyFill="1" applyBorder="1" applyAlignment="1">
      <alignment vertical="center"/>
    </xf>
    <xf numFmtId="4" fontId="31" fillId="0" borderId="138" xfId="0" applyNumberFormat="1" applyFont="1" applyFill="1" applyBorder="1" applyAlignment="1">
      <alignment vertical="center"/>
    </xf>
    <xf numFmtId="4" fontId="31" fillId="0" borderId="139" xfId="0" applyNumberFormat="1" applyFont="1" applyFill="1" applyBorder="1" applyAlignment="1">
      <alignment vertical="center"/>
    </xf>
    <xf numFmtId="4" fontId="31" fillId="0" borderId="140" xfId="0" applyNumberFormat="1" applyFont="1" applyFill="1" applyBorder="1" applyAlignment="1">
      <alignment vertical="center"/>
    </xf>
    <xf numFmtId="4" fontId="31" fillId="0" borderId="141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4" fontId="24" fillId="4" borderId="126" xfId="0" applyNumberFormat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2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71" fillId="0" borderId="142" xfId="0" applyFont="1" applyBorder="1" applyAlignment="1">
      <alignment vertical="center" wrapText="1"/>
    </xf>
    <xf numFmtId="0" fontId="71" fillId="0" borderId="143" xfId="0" applyFont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44" xfId="0" applyFont="1" applyFill="1" applyBorder="1" applyAlignment="1">
      <alignment horizontal="center" vertical="center" wrapText="1"/>
    </xf>
    <xf numFmtId="9" fontId="19" fillId="6" borderId="74" xfId="0" applyNumberFormat="1" applyFont="1" applyFill="1" applyBorder="1" applyAlignment="1">
      <alignment vertical="center"/>
    </xf>
    <xf numFmtId="166" fontId="19" fillId="6" borderId="145" xfId="0" applyNumberFormat="1" applyFont="1" applyFill="1" applyBorder="1" applyAlignment="1">
      <alignment vertical="center"/>
    </xf>
    <xf numFmtId="165" fontId="19" fillId="6" borderId="146" xfId="0" applyNumberFormat="1" applyFont="1" applyFill="1" applyBorder="1" applyAlignment="1">
      <alignment vertical="center"/>
    </xf>
    <xf numFmtId="166" fontId="19" fillId="6" borderId="74" xfId="0" applyNumberFormat="1" applyFont="1" applyFill="1" applyBorder="1" applyAlignment="1">
      <alignment vertical="center"/>
    </xf>
    <xf numFmtId="166" fontId="19" fillId="6" borderId="77" xfId="0" applyNumberFormat="1" applyFont="1" applyFill="1" applyBorder="1" applyAlignment="1">
      <alignment vertical="center"/>
    </xf>
    <xf numFmtId="166" fontId="19" fillId="6" borderId="147" xfId="0" applyNumberFormat="1" applyFont="1" applyFill="1" applyBorder="1" applyAlignment="1">
      <alignment vertical="center"/>
    </xf>
    <xf numFmtId="165" fontId="19" fillId="6" borderId="148" xfId="0" applyNumberFormat="1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165" fontId="24" fillId="0" borderId="30" xfId="0" applyNumberFormat="1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165" fontId="24" fillId="0" borderId="26" xfId="0" applyNumberFormat="1" applyFont="1" applyFill="1" applyBorder="1" applyAlignment="1">
      <alignment vertical="center"/>
    </xf>
    <xf numFmtId="166" fontId="6" fillId="0" borderId="2" xfId="0" applyNumberFormat="1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165" fontId="24" fillId="0" borderId="23" xfId="0" applyNumberFormat="1" applyFont="1" applyFill="1" applyBorder="1" applyAlignment="1">
      <alignment vertical="center"/>
    </xf>
    <xf numFmtId="165" fontId="24" fillId="0" borderId="28" xfId="0" applyNumberFormat="1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horizontal="right" vertical="center"/>
    </xf>
    <xf numFmtId="165" fontId="24" fillId="0" borderId="149" xfId="0" applyNumberFormat="1" applyFont="1" applyFill="1" applyBorder="1" applyAlignment="1">
      <alignment vertical="center"/>
    </xf>
    <xf numFmtId="0" fontId="31" fillId="0" borderId="2" xfId="0" applyFont="1" applyFill="1" applyBorder="1" applyAlignment="1">
      <alignment vertical="center"/>
    </xf>
    <xf numFmtId="166" fontId="7" fillId="0" borderId="35" xfId="0" applyNumberFormat="1" applyFont="1" applyFill="1" applyBorder="1" applyAlignment="1">
      <alignment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vertical="center"/>
    </xf>
    <xf numFmtId="49" fontId="24" fillId="0" borderId="150" xfId="0" applyNumberFormat="1" applyFont="1" applyFill="1" applyBorder="1" applyAlignment="1">
      <alignment vertical="center"/>
    </xf>
    <xf numFmtId="165" fontId="24" fillId="0" borderId="151" xfId="1" applyNumberFormat="1" applyFont="1" applyFill="1" applyBorder="1" applyAlignment="1">
      <alignment horizontal="right" vertical="center"/>
    </xf>
    <xf numFmtId="165" fontId="24" fillId="0" borderId="23" xfId="1" applyNumberFormat="1" applyFont="1" applyFill="1" applyBorder="1" applyAlignment="1">
      <alignment horizontal="right" vertical="center"/>
    </xf>
    <xf numFmtId="165" fontId="24" fillId="0" borderId="150" xfId="1" applyNumberFormat="1" applyFont="1" applyFill="1" applyBorder="1" applyAlignment="1">
      <alignment horizontal="right" vertical="center"/>
    </xf>
    <xf numFmtId="165" fontId="24" fillId="0" borderId="30" xfId="1" applyNumberFormat="1" applyFont="1" applyFill="1" applyBorder="1" applyAlignment="1">
      <alignment horizontal="right" vertical="center"/>
    </xf>
    <xf numFmtId="165" fontId="24" fillId="0" borderId="28" xfId="0" applyNumberFormat="1" applyFont="1" applyFill="1" applyBorder="1" applyAlignment="1">
      <alignment horizontal="right" vertical="center"/>
    </xf>
    <xf numFmtId="166" fontId="24" fillId="0" borderId="35" xfId="0" applyNumberFormat="1" applyFont="1" applyFill="1" applyBorder="1" applyAlignment="1">
      <alignment horizontal="right" vertical="center"/>
    </xf>
    <xf numFmtId="165" fontId="24" fillId="0" borderId="30" xfId="0" applyNumberFormat="1" applyFont="1" applyFill="1" applyBorder="1" applyAlignment="1">
      <alignment horizontal="right" vertical="center"/>
    </xf>
    <xf numFmtId="165" fontId="24" fillId="0" borderId="27" xfId="1" applyNumberFormat="1" applyFont="1" applyFill="1" applyBorder="1" applyAlignment="1">
      <alignment horizontal="right" vertical="center"/>
    </xf>
    <xf numFmtId="165" fontId="24" fillId="0" borderId="24" xfId="1" applyNumberFormat="1" applyFont="1" applyFill="1" applyBorder="1" applyAlignment="1">
      <alignment horizontal="right" vertical="center"/>
    </xf>
    <xf numFmtId="166" fontId="24" fillId="0" borderId="30" xfId="0" applyNumberFormat="1" applyFont="1" applyFill="1" applyBorder="1" applyAlignment="1">
      <alignment horizontal="right" vertical="center"/>
    </xf>
    <xf numFmtId="165" fontId="24" fillId="0" borderId="26" xfId="0" applyNumberFormat="1" applyFont="1" applyFill="1" applyBorder="1" applyAlignment="1">
      <alignment horizontal="right" vertical="center"/>
    </xf>
    <xf numFmtId="165" fontId="24" fillId="0" borderId="152" xfId="1" applyNumberFormat="1" applyFont="1" applyFill="1" applyBorder="1" applyAlignment="1">
      <alignment horizontal="right" vertical="center"/>
    </xf>
    <xf numFmtId="165" fontId="24" fillId="0" borderId="25" xfId="1" applyNumberFormat="1" applyFont="1" applyFill="1" applyBorder="1" applyAlignment="1">
      <alignment horizontal="right" vertical="center"/>
    </xf>
    <xf numFmtId="165" fontId="24" fillId="0" borderId="36" xfId="1" applyNumberFormat="1" applyFont="1" applyFill="1" applyBorder="1" applyAlignment="1">
      <alignment horizontal="right" vertical="center"/>
    </xf>
    <xf numFmtId="165" fontId="24" fillId="0" borderId="35" xfId="0" applyNumberFormat="1" applyFont="1" applyFill="1" applyBorder="1" applyAlignment="1">
      <alignment horizontal="right" vertical="center"/>
    </xf>
    <xf numFmtId="165" fontId="24" fillId="0" borderId="37" xfId="0" applyNumberFormat="1" applyFont="1" applyFill="1" applyBorder="1" applyAlignment="1">
      <alignment horizontal="right" vertical="center"/>
    </xf>
    <xf numFmtId="165" fontId="24" fillId="0" borderId="36" xfId="0" applyNumberFormat="1" applyFont="1" applyFill="1" applyBorder="1" applyAlignment="1">
      <alignment horizontal="right" vertical="center"/>
    </xf>
    <xf numFmtId="165" fontId="31" fillId="0" borderId="9" xfId="0" applyNumberFormat="1" applyFont="1" applyFill="1" applyBorder="1" applyAlignment="1">
      <alignment horizontal="right" vertical="center"/>
    </xf>
    <xf numFmtId="165" fontId="31" fillId="0" borderId="6" xfId="0" applyNumberFormat="1" applyFont="1" applyFill="1" applyBorder="1" applyAlignment="1">
      <alignment horizontal="right" vertical="center"/>
    </xf>
    <xf numFmtId="165" fontId="31" fillId="0" borderId="14" xfId="0" applyNumberFormat="1" applyFont="1" applyFill="1" applyBorder="1" applyAlignment="1">
      <alignment horizontal="right" vertical="center"/>
    </xf>
    <xf numFmtId="165" fontId="31" fillId="0" borderId="8" xfId="0" applyNumberFormat="1" applyFont="1" applyFill="1" applyBorder="1" applyAlignment="1">
      <alignment horizontal="right" vertical="center"/>
    </xf>
    <xf numFmtId="165" fontId="31" fillId="0" borderId="3" xfId="0" applyNumberFormat="1" applyFont="1" applyFill="1" applyBorder="1" applyAlignment="1">
      <alignment horizontal="right" vertical="center"/>
    </xf>
    <xf numFmtId="166" fontId="31" fillId="0" borderId="2" xfId="0" applyNumberFormat="1" applyFont="1" applyFill="1" applyBorder="1" applyAlignment="1">
      <alignment horizontal="right" vertical="center"/>
    </xf>
    <xf numFmtId="165" fontId="24" fillId="0" borderId="151" xfId="0" applyNumberFormat="1" applyFont="1" applyFill="1" applyBorder="1" applyAlignment="1">
      <alignment horizontal="right" vertical="center"/>
    </xf>
    <xf numFmtId="165" fontId="24" fillId="0" borderId="150" xfId="0" applyNumberFormat="1" applyFont="1" applyFill="1" applyBorder="1" applyAlignment="1">
      <alignment horizontal="right" vertical="center"/>
    </xf>
    <xf numFmtId="166" fontId="24" fillId="0" borderId="23" xfId="0" applyNumberFormat="1" applyFont="1" applyFill="1" applyBorder="1" applyAlignment="1">
      <alignment horizontal="right" vertical="center"/>
    </xf>
    <xf numFmtId="49" fontId="24" fillId="0" borderId="10" xfId="0" applyNumberFormat="1" applyFont="1" applyFill="1" applyBorder="1" applyAlignment="1">
      <alignment horizontal="center" vertical="center"/>
    </xf>
    <xf numFmtId="49" fontId="24" fillId="0" borderId="35" xfId="0" applyNumberFormat="1" applyFont="1" applyFill="1" applyBorder="1" applyAlignment="1">
      <alignment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10" xfId="0" applyNumberFormat="1" applyFont="1" applyFill="1" applyBorder="1" applyAlignment="1">
      <alignment horizontal="right" vertical="center"/>
    </xf>
    <xf numFmtId="165" fontId="24" fillId="0" borderId="0" xfId="0" applyNumberFormat="1" applyFont="1" applyFill="1" applyBorder="1" applyAlignment="1">
      <alignment horizontal="right" vertical="center"/>
    </xf>
    <xf numFmtId="165" fontId="24" fillId="0" borderId="10" xfId="1" applyNumberFormat="1" applyFont="1" applyFill="1" applyBorder="1" applyAlignment="1">
      <alignment horizontal="right" vertical="center"/>
    </xf>
    <xf numFmtId="165" fontId="24" fillId="0" borderId="13" xfId="0" applyNumberFormat="1" applyFont="1" applyFill="1" applyBorder="1" applyAlignment="1">
      <alignment horizontal="right" vertical="center"/>
    </xf>
    <xf numFmtId="166" fontId="24" fillId="0" borderId="10" xfId="0" applyNumberFormat="1" applyFont="1" applyFill="1" applyBorder="1" applyAlignment="1">
      <alignment horizontal="right" vertical="center"/>
    </xf>
    <xf numFmtId="49" fontId="24" fillId="0" borderId="34" xfId="0" applyNumberFormat="1" applyFont="1" applyFill="1" applyBorder="1" applyAlignment="1">
      <alignment vertical="center"/>
    </xf>
    <xf numFmtId="165" fontId="24" fillId="0" borderId="34" xfId="0" applyNumberFormat="1" applyFont="1" applyFill="1" applyBorder="1" applyAlignment="1">
      <alignment horizontal="right" vertical="center"/>
    </xf>
    <xf numFmtId="165" fontId="24" fillId="0" borderId="153" xfId="0" applyNumberFormat="1" applyFont="1" applyFill="1" applyBorder="1" applyAlignment="1">
      <alignment horizontal="right" vertical="center"/>
    </xf>
    <xf numFmtId="165" fontId="24" fillId="0" borderId="34" xfId="1" applyNumberFormat="1" applyFont="1" applyFill="1" applyBorder="1" applyAlignment="1">
      <alignment horizontal="right" vertical="center"/>
    </xf>
    <xf numFmtId="165" fontId="24" fillId="0" borderId="154" xfId="0" applyNumberFormat="1" applyFont="1" applyFill="1" applyBorder="1" applyAlignment="1">
      <alignment horizontal="right" vertical="center"/>
    </xf>
    <xf numFmtId="166" fontId="24" fillId="0" borderId="34" xfId="0" applyNumberFormat="1" applyFont="1" applyFill="1" applyBorder="1" applyAlignment="1">
      <alignment horizontal="right" vertical="center"/>
    </xf>
    <xf numFmtId="0" fontId="0" fillId="0" borderId="155" xfId="0" applyFill="1" applyBorder="1" applyAlignment="1">
      <alignment horizontal="center" vertical="center"/>
    </xf>
    <xf numFmtId="165" fontId="24" fillId="0" borderId="152" xfId="0" applyNumberFormat="1" applyFont="1" applyFill="1" applyBorder="1" applyAlignment="1">
      <alignment horizontal="right" vertical="center"/>
    </xf>
    <xf numFmtId="165" fontId="24" fillId="0" borderId="25" xfId="0" applyNumberFormat="1" applyFont="1" applyFill="1" applyBorder="1" applyAlignment="1">
      <alignment horizontal="right" vertical="center"/>
    </xf>
    <xf numFmtId="165" fontId="24" fillId="0" borderId="149" xfId="0" applyNumberFormat="1" applyFont="1" applyFill="1" applyBorder="1" applyAlignment="1">
      <alignment horizontal="right" vertical="center"/>
    </xf>
    <xf numFmtId="166" fontId="24" fillId="0" borderId="26" xfId="0" applyNumberFormat="1" applyFont="1" applyFill="1" applyBorder="1" applyAlignment="1">
      <alignment horizontal="right" vertical="center"/>
    </xf>
    <xf numFmtId="165" fontId="31" fillId="0" borderId="15" xfId="0" applyNumberFormat="1" applyFont="1" applyFill="1" applyBorder="1" applyAlignment="1">
      <alignment horizontal="right" vertical="center"/>
    </xf>
    <xf numFmtId="49" fontId="24" fillId="0" borderId="255" xfId="0" applyNumberFormat="1" applyFont="1" applyFill="1" applyBorder="1" applyAlignment="1">
      <alignment horizontal="center" vertical="center"/>
    </xf>
    <xf numFmtId="49" fontId="24" fillId="0" borderId="256" xfId="0" applyNumberFormat="1" applyFont="1" applyFill="1" applyBorder="1" applyAlignment="1">
      <alignment vertical="center"/>
    </xf>
    <xf numFmtId="165" fontId="24" fillId="0" borderId="255" xfId="0" applyNumberFormat="1" applyFont="1" applyFill="1" applyBorder="1" applyAlignment="1">
      <alignment horizontal="right" vertical="center"/>
    </xf>
    <xf numFmtId="165" fontId="24" fillId="0" borderId="257" xfId="1" applyNumberFormat="1" applyFont="1" applyFill="1" applyBorder="1" applyAlignment="1">
      <alignment horizontal="right" vertical="center"/>
    </xf>
    <xf numFmtId="165" fontId="24" fillId="0" borderId="255" xfId="1" applyNumberFormat="1" applyFont="1" applyFill="1" applyBorder="1" applyAlignment="1">
      <alignment horizontal="right" vertical="center"/>
    </xf>
    <xf numFmtId="165" fontId="24" fillId="0" borderId="256" xfId="1" applyNumberFormat="1" applyFont="1" applyFill="1" applyBorder="1" applyAlignment="1">
      <alignment horizontal="right" vertical="center"/>
    </xf>
    <xf numFmtId="165" fontId="24" fillId="0" borderId="258" xfId="0" applyNumberFormat="1" applyFont="1" applyFill="1" applyBorder="1" applyAlignment="1">
      <alignment horizontal="right" vertical="center"/>
    </xf>
    <xf numFmtId="165" fontId="24" fillId="0" borderId="256" xfId="0" applyNumberFormat="1" applyFont="1" applyFill="1" applyBorder="1" applyAlignment="1">
      <alignment horizontal="right" vertical="center"/>
    </xf>
    <xf numFmtId="166" fontId="24" fillId="0" borderId="255" xfId="0" applyNumberFormat="1" applyFont="1" applyFill="1" applyBorder="1" applyAlignment="1">
      <alignment horizontal="right" vertical="center"/>
    </xf>
    <xf numFmtId="49" fontId="24" fillId="0" borderId="142" xfId="0" applyNumberFormat="1" applyFont="1" applyFill="1" applyBorder="1" applyAlignment="1">
      <alignment horizontal="center" vertical="center"/>
    </xf>
    <xf numFmtId="49" fontId="24" fillId="0" borderId="157" xfId="0" applyNumberFormat="1" applyFont="1" applyFill="1" applyBorder="1" applyAlignment="1">
      <alignment vertical="center"/>
    </xf>
    <xf numFmtId="165" fontId="24" fillId="0" borderId="142" xfId="0" applyNumberFormat="1" applyFont="1" applyFill="1" applyBorder="1" applyAlignment="1">
      <alignment horizontal="right" vertical="center"/>
    </xf>
    <xf numFmtId="165" fontId="24" fillId="0" borderId="158" xfId="1" applyNumberFormat="1" applyFont="1" applyFill="1" applyBorder="1" applyAlignment="1">
      <alignment horizontal="right" vertical="center"/>
    </xf>
    <xf numFmtId="165" fontId="24" fillId="0" borderId="142" xfId="1" applyNumberFormat="1" applyFont="1" applyFill="1" applyBorder="1" applyAlignment="1">
      <alignment horizontal="right" vertical="center"/>
    </xf>
    <xf numFmtId="165" fontId="24" fillId="0" borderId="157" xfId="1" applyNumberFormat="1" applyFont="1" applyFill="1" applyBorder="1" applyAlignment="1">
      <alignment horizontal="right" vertical="center"/>
    </xf>
    <xf numFmtId="165" fontId="24" fillId="0" borderId="159" xfId="0" applyNumberFormat="1" applyFont="1" applyFill="1" applyBorder="1" applyAlignment="1">
      <alignment horizontal="right" vertical="center"/>
    </xf>
    <xf numFmtId="165" fontId="24" fillId="0" borderId="157" xfId="0" applyNumberFormat="1" applyFont="1" applyFill="1" applyBorder="1" applyAlignment="1">
      <alignment horizontal="right" vertical="center"/>
    </xf>
    <xf numFmtId="49" fontId="24" fillId="0" borderId="160" xfId="0" applyNumberFormat="1" applyFont="1" applyFill="1" applyBorder="1" applyAlignment="1">
      <alignment horizontal="center" vertical="center"/>
    </xf>
    <xf numFmtId="49" fontId="24" fillId="0" borderId="161" xfId="0" applyNumberFormat="1" applyFont="1" applyFill="1" applyBorder="1" applyAlignment="1">
      <alignment vertical="center"/>
    </xf>
    <xf numFmtId="165" fontId="24" fillId="0" borderId="160" xfId="0" applyNumberFormat="1" applyFont="1" applyFill="1" applyBorder="1" applyAlignment="1">
      <alignment horizontal="right" vertical="center"/>
    </xf>
    <xf numFmtId="165" fontId="24" fillId="0" borderId="162" xfId="1" applyNumberFormat="1" applyFont="1" applyFill="1" applyBorder="1" applyAlignment="1">
      <alignment horizontal="right" vertical="center"/>
    </xf>
    <xf numFmtId="165" fontId="24" fillId="0" borderId="160" xfId="1" applyNumberFormat="1" applyFont="1" applyFill="1" applyBorder="1" applyAlignment="1">
      <alignment horizontal="right" vertical="center"/>
    </xf>
    <xf numFmtId="165" fontId="24" fillId="0" borderId="161" xfId="1" applyNumberFormat="1" applyFont="1" applyFill="1" applyBorder="1" applyAlignment="1">
      <alignment horizontal="right" vertical="center"/>
    </xf>
    <xf numFmtId="165" fontId="24" fillId="0" borderId="163" xfId="0" applyNumberFormat="1" applyFont="1" applyFill="1" applyBorder="1" applyAlignment="1">
      <alignment horizontal="right" vertical="center"/>
    </xf>
    <xf numFmtId="165" fontId="24" fillId="0" borderId="161" xfId="0" applyNumberFormat="1" applyFont="1" applyFill="1" applyBorder="1" applyAlignment="1">
      <alignment horizontal="right" vertical="center"/>
    </xf>
    <xf numFmtId="0" fontId="24" fillId="0" borderId="150" xfId="0" applyFont="1" applyFill="1" applyBorder="1" applyAlignment="1">
      <alignment horizontal="left" vertical="center"/>
    </xf>
    <xf numFmtId="165" fontId="24" fillId="0" borderId="31" xfId="0" applyNumberFormat="1" applyFont="1" applyFill="1" applyBorder="1" applyAlignment="1">
      <alignment horizontal="right" vertical="center"/>
    </xf>
    <xf numFmtId="165" fontId="24" fillId="0" borderId="143" xfId="0" applyNumberFormat="1" applyFont="1" applyFill="1" applyBorder="1" applyAlignment="1">
      <alignment horizontal="right" vertical="center"/>
    </xf>
    <xf numFmtId="165" fontId="24" fillId="0" borderId="164" xfId="0" applyNumberFormat="1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horizontal="left" vertical="center"/>
    </xf>
    <xf numFmtId="165" fontId="24" fillId="0" borderId="153" xfId="1" applyNumberFormat="1" applyFont="1" applyFill="1" applyBorder="1" applyAlignment="1">
      <alignment horizontal="right" vertical="center"/>
    </xf>
    <xf numFmtId="165" fontId="24" fillId="0" borderId="29" xfId="1" applyNumberFormat="1" applyFont="1" applyFill="1" applyBorder="1" applyAlignment="1">
      <alignment horizontal="right" vertical="center"/>
    </xf>
    <xf numFmtId="166" fontId="24" fillId="0" borderId="259" xfId="0" applyNumberFormat="1" applyFont="1" applyFill="1" applyBorder="1" applyAlignment="1">
      <alignment horizontal="right" vertical="center"/>
    </xf>
    <xf numFmtId="49" fontId="24" fillId="0" borderId="31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right" vertical="center"/>
    </xf>
    <xf numFmtId="49" fontId="24" fillId="0" borderId="165" xfId="0" applyNumberFormat="1" applyFont="1" applyFill="1" applyBorder="1" applyAlignment="1">
      <alignment horizontal="center" vertical="center"/>
    </xf>
    <xf numFmtId="49" fontId="24" fillId="0" borderId="165" xfId="0" applyNumberFormat="1" applyFont="1" applyFill="1" applyBorder="1" applyAlignment="1">
      <alignment vertical="center"/>
    </xf>
    <xf numFmtId="165" fontId="24" fillId="0" borderId="165" xfId="0" applyNumberFormat="1" applyFont="1" applyFill="1" applyBorder="1" applyAlignment="1">
      <alignment horizontal="right" vertical="center"/>
    </xf>
    <xf numFmtId="165" fontId="24" fillId="0" borderId="166" xfId="0" applyNumberFormat="1" applyFont="1" applyFill="1" applyBorder="1" applyAlignment="1">
      <alignment horizontal="right" vertical="center"/>
    </xf>
    <xf numFmtId="165" fontId="24" fillId="0" borderId="167" xfId="0" applyNumberFormat="1" applyFont="1" applyFill="1" applyBorder="1" applyAlignment="1">
      <alignment horizontal="right" vertical="center"/>
    </xf>
    <xf numFmtId="165" fontId="24" fillId="0" borderId="168" xfId="0" applyNumberFormat="1" applyFont="1" applyFill="1" applyBorder="1" applyAlignment="1">
      <alignment horizontal="right" vertical="center"/>
    </xf>
    <xf numFmtId="166" fontId="24" fillId="0" borderId="165" xfId="0" applyNumberFormat="1" applyFont="1" applyFill="1" applyBorder="1" applyAlignment="1">
      <alignment horizontal="right" vertical="center"/>
    </xf>
    <xf numFmtId="49" fontId="24" fillId="0" borderId="167" xfId="0" applyNumberFormat="1" applyFont="1" applyFill="1" applyBorder="1" applyAlignment="1">
      <alignment vertical="center"/>
    </xf>
    <xf numFmtId="165" fontId="24" fillId="0" borderId="166" xfId="1" applyNumberFormat="1" applyFont="1" applyFill="1" applyBorder="1" applyAlignment="1">
      <alignment horizontal="right" vertical="center"/>
    </xf>
    <xf numFmtId="165" fontId="24" fillId="0" borderId="165" xfId="1" applyNumberFormat="1" applyFont="1" applyFill="1" applyBorder="1" applyAlignment="1">
      <alignment horizontal="right" vertical="center"/>
    </xf>
    <xf numFmtId="165" fontId="24" fillId="0" borderId="167" xfId="1" applyNumberFormat="1" applyFont="1" applyFill="1" applyBorder="1" applyAlignment="1">
      <alignment horizontal="right" vertical="center"/>
    </xf>
    <xf numFmtId="165" fontId="24" fillId="0" borderId="168" xfId="1" applyNumberFormat="1" applyFont="1" applyFill="1" applyBorder="1" applyAlignment="1">
      <alignment horizontal="right" vertical="center"/>
    </xf>
    <xf numFmtId="49" fontId="24" fillId="0" borderId="9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vertical="center"/>
    </xf>
    <xf numFmtId="165" fontId="24" fillId="0" borderId="9" xfId="0" applyNumberFormat="1" applyFont="1" applyFill="1" applyBorder="1" applyAlignment="1">
      <alignment horizontal="right" vertical="center"/>
    </xf>
    <xf numFmtId="165" fontId="24" fillId="0" borderId="6" xfId="0" applyNumberFormat="1" applyFont="1" applyFill="1" applyBorder="1" applyAlignment="1">
      <alignment horizontal="right" vertical="center"/>
    </xf>
    <xf numFmtId="165" fontId="24" fillId="0" borderId="7" xfId="0" applyNumberFormat="1" applyFont="1" applyFill="1" applyBorder="1" applyAlignment="1">
      <alignment horizontal="right" vertical="center"/>
    </xf>
    <xf numFmtId="165" fontId="24" fillId="0" borderId="9" xfId="1" applyNumberFormat="1" applyFont="1" applyFill="1" applyBorder="1" applyAlignment="1">
      <alignment horizontal="right" vertical="center"/>
    </xf>
    <xf numFmtId="165" fontId="24" fillId="0" borderId="14" xfId="0" applyNumberFormat="1" applyFont="1" applyFill="1" applyBorder="1" applyAlignment="1">
      <alignment horizontal="right" vertical="center"/>
    </xf>
    <xf numFmtId="166" fontId="24" fillId="0" borderId="9" xfId="0" applyNumberFormat="1" applyFont="1" applyFill="1" applyBorder="1" applyAlignment="1">
      <alignment horizontal="right" vertical="center"/>
    </xf>
    <xf numFmtId="165" fontId="32" fillId="0" borderId="9" xfId="0" applyNumberFormat="1" applyFont="1" applyFill="1" applyBorder="1" applyAlignment="1">
      <alignment horizontal="right" vertical="center"/>
    </xf>
    <xf numFmtId="165" fontId="31" fillId="0" borderId="5" xfId="0" applyNumberFormat="1" applyFont="1" applyFill="1" applyBorder="1" applyAlignment="1">
      <alignment horizontal="right" vertical="center"/>
    </xf>
    <xf numFmtId="165" fontId="32" fillId="0" borderId="2" xfId="0" applyNumberFormat="1" applyFont="1" applyFill="1" applyBorder="1" applyAlignment="1">
      <alignment horizontal="right" vertical="center"/>
    </xf>
    <xf numFmtId="165" fontId="32" fillId="0" borderId="14" xfId="0" applyNumberFormat="1" applyFont="1" applyFill="1" applyBorder="1" applyAlignment="1">
      <alignment horizontal="right" vertical="center"/>
    </xf>
    <xf numFmtId="165" fontId="32" fillId="0" borderId="6" xfId="0" applyNumberFormat="1" applyFont="1" applyFill="1" applyBorder="1" applyAlignment="1">
      <alignment horizontal="right" vertical="center"/>
    </xf>
    <xf numFmtId="165" fontId="9" fillId="0" borderId="23" xfId="0" applyNumberFormat="1" applyFont="1" applyFill="1" applyBorder="1" applyAlignment="1">
      <alignment horizontal="right" vertical="center"/>
    </xf>
    <xf numFmtId="165" fontId="9" fillId="0" borderId="150" xfId="0" applyNumberFormat="1" applyFont="1" applyFill="1" applyBorder="1" applyAlignment="1">
      <alignment horizontal="right" vertical="center"/>
    </xf>
    <xf numFmtId="0" fontId="24" fillId="0" borderId="153" xfId="0" applyFont="1" applyFill="1" applyBorder="1" applyAlignment="1">
      <alignment horizontal="left" vertical="center"/>
    </xf>
    <xf numFmtId="165" fontId="9" fillId="0" borderId="34" xfId="0" applyNumberFormat="1" applyFont="1" applyFill="1" applyBorder="1" applyAlignment="1">
      <alignment horizontal="right" vertical="center"/>
    </xf>
    <xf numFmtId="165" fontId="9" fillId="0" borderId="153" xfId="0" applyNumberFormat="1" applyFont="1" applyFill="1" applyBorder="1" applyAlignment="1">
      <alignment horizontal="right" vertical="center"/>
    </xf>
    <xf numFmtId="49" fontId="24" fillId="0" borderId="153" xfId="0" applyNumberFormat="1" applyFont="1" applyFill="1" applyBorder="1" applyAlignment="1">
      <alignment vertical="center"/>
    </xf>
    <xf numFmtId="165" fontId="32" fillId="0" borderId="8" xfId="0" applyNumberFormat="1" applyFont="1" applyFill="1" applyBorder="1" applyAlignment="1">
      <alignment horizontal="right" vertical="center"/>
    </xf>
    <xf numFmtId="165" fontId="32" fillId="0" borderId="3" xfId="0" applyNumberFormat="1" applyFont="1" applyFill="1" applyBorder="1" applyAlignment="1">
      <alignment horizontal="right" vertical="center"/>
    </xf>
    <xf numFmtId="49" fontId="24" fillId="0" borderId="154" xfId="0" applyNumberFormat="1" applyFont="1" applyFill="1" applyBorder="1" applyAlignment="1">
      <alignment vertical="center"/>
    </xf>
    <xf numFmtId="166" fontId="24" fillId="0" borderId="169" xfId="0" applyNumberFormat="1" applyFont="1" applyFill="1" applyBorder="1" applyAlignment="1">
      <alignment horizontal="right" vertical="center"/>
    </xf>
    <xf numFmtId="165" fontId="24" fillId="0" borderId="35" xfId="1" applyNumberFormat="1" applyFont="1" applyFill="1" applyBorder="1" applyAlignment="1">
      <alignment horizontal="right" vertical="center"/>
    </xf>
    <xf numFmtId="165" fontId="9" fillId="0" borderId="151" xfId="0" applyNumberFormat="1" applyFont="1" applyFill="1" applyBorder="1" applyAlignment="1">
      <alignment horizontal="right" vertical="center"/>
    </xf>
    <xf numFmtId="165" fontId="24" fillId="0" borderId="31" xfId="1" applyNumberFormat="1" applyFont="1" applyFill="1" applyBorder="1" applyAlignment="1">
      <alignment horizontal="right" vertical="center"/>
    </xf>
    <xf numFmtId="165" fontId="9" fillId="0" borderId="28" xfId="0" applyNumberFormat="1" applyFont="1" applyFill="1" applyBorder="1" applyAlignment="1">
      <alignment horizontal="right" vertical="center"/>
    </xf>
    <xf numFmtId="165" fontId="9" fillId="0" borderId="66" xfId="0" applyNumberFormat="1" applyFont="1" applyFill="1" applyBorder="1" applyAlignment="1">
      <alignment horizontal="right" vertical="center"/>
    </xf>
    <xf numFmtId="165" fontId="24" fillId="0" borderId="170" xfId="1" applyNumberFormat="1" applyFont="1" applyFill="1" applyBorder="1" applyAlignment="1">
      <alignment horizontal="right" vertical="center"/>
    </xf>
    <xf numFmtId="165" fontId="9" fillId="0" borderId="154" xfId="0" applyNumberFormat="1" applyFont="1" applyFill="1" applyBorder="1" applyAlignment="1">
      <alignment horizontal="right" vertical="center"/>
    </xf>
    <xf numFmtId="166" fontId="31" fillId="0" borderId="31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5" fontId="24" fillId="0" borderId="171" xfId="0" applyNumberFormat="1" applyFont="1" applyFill="1" applyBorder="1" applyAlignment="1">
      <alignment horizontal="right" vertical="center"/>
    </xf>
    <xf numFmtId="49" fontId="24" fillId="0" borderId="151" xfId="0" applyNumberFormat="1" applyFont="1" applyFill="1" applyBorder="1" applyAlignment="1">
      <alignment horizontal="center" vertical="center"/>
    </xf>
    <xf numFmtId="165" fontId="56" fillId="0" borderId="34" xfId="0" applyNumberFormat="1" applyFont="1" applyFill="1" applyBorder="1" applyAlignment="1">
      <alignment horizontal="right" vertical="center"/>
    </xf>
    <xf numFmtId="165" fontId="24" fillId="0" borderId="66" xfId="1" applyNumberFormat="1" applyFont="1" applyFill="1" applyBorder="1" applyAlignment="1">
      <alignment horizontal="right" vertical="center"/>
    </xf>
    <xf numFmtId="49" fontId="24" fillId="0" borderId="27" xfId="0" applyNumberFormat="1" applyFont="1" applyFill="1" applyBorder="1" applyAlignment="1">
      <alignment horizontal="center" vertical="center"/>
    </xf>
    <xf numFmtId="49" fontId="24" fillId="0" borderId="152" xfId="0" applyNumberFormat="1" applyFont="1" applyFill="1" applyBorder="1" applyAlignment="1">
      <alignment horizontal="center" vertical="center"/>
    </xf>
    <xf numFmtId="49" fontId="24" fillId="0" borderId="26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right" vertical="center"/>
    </xf>
    <xf numFmtId="0" fontId="52" fillId="0" borderId="172" xfId="0" applyFont="1" applyFill="1" applyBorder="1" applyAlignment="1">
      <alignment horizontal="center" vertical="center"/>
    </xf>
    <xf numFmtId="0" fontId="52" fillId="0" borderId="3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165" fontId="53" fillId="0" borderId="173" xfId="0" applyNumberFormat="1" applyFont="1" applyFill="1" applyBorder="1" applyAlignment="1">
      <alignment horizontal="right" vertical="center" wrapText="1"/>
    </xf>
    <xf numFmtId="165" fontId="53" fillId="0" borderId="2" xfId="0" applyNumberFormat="1" applyFont="1" applyFill="1" applyBorder="1" applyAlignment="1">
      <alignment horizontal="right" vertical="center" wrapText="1"/>
    </xf>
    <xf numFmtId="166" fontId="9" fillId="0" borderId="2" xfId="0" applyNumberFormat="1" applyFont="1" applyFill="1" applyBorder="1" applyAlignment="1">
      <alignment vertical="center"/>
    </xf>
    <xf numFmtId="0" fontId="52" fillId="0" borderId="8" xfId="2" applyFont="1" applyFill="1" applyBorder="1" applyAlignment="1" applyProtection="1">
      <alignment horizontal="left" vertical="center"/>
    </xf>
    <xf numFmtId="165" fontId="31" fillId="0" borderId="173" xfId="0" applyNumberFormat="1" applyFont="1" applyFill="1" applyBorder="1" applyAlignment="1">
      <alignment horizontal="right" vertical="center" wrapText="1"/>
    </xf>
    <xf numFmtId="165" fontId="31" fillId="0" borderId="2" xfId="0" applyNumberFormat="1" applyFont="1" applyFill="1" applyBorder="1" applyAlignment="1">
      <alignment horizontal="right" vertical="center" wrapText="1"/>
    </xf>
    <xf numFmtId="166" fontId="32" fillId="0" borderId="2" xfId="0" applyNumberFormat="1" applyFont="1" applyFill="1" applyBorder="1" applyAlignment="1">
      <alignment vertical="center"/>
    </xf>
    <xf numFmtId="0" fontId="8" fillId="0" borderId="151" xfId="0" applyFont="1" applyFill="1" applyBorder="1" applyAlignment="1">
      <alignment vertical="center"/>
    </xf>
    <xf numFmtId="165" fontId="53" fillId="0" borderId="174" xfId="0" applyNumberFormat="1" applyFont="1" applyFill="1" applyBorder="1" applyAlignment="1">
      <alignment horizontal="right" vertical="center" wrapText="1"/>
    </xf>
    <xf numFmtId="165" fontId="53" fillId="0" borderId="23" xfId="0" applyNumberFormat="1" applyFont="1" applyFill="1" applyBorder="1" applyAlignment="1">
      <alignment horizontal="right" vertical="center" wrapText="1"/>
    </xf>
    <xf numFmtId="166" fontId="9" fillId="0" borderId="23" xfId="0" applyNumberFormat="1" applyFont="1" applyFill="1" applyBorder="1" applyAlignment="1">
      <alignment vertical="center"/>
    </xf>
    <xf numFmtId="0" fontId="8" fillId="0" borderId="152" xfId="0" applyFont="1" applyFill="1" applyBorder="1" applyAlignment="1">
      <alignment vertical="center"/>
    </xf>
    <xf numFmtId="165" fontId="53" fillId="0" borderId="175" xfId="0" applyNumberFormat="1" applyFont="1" applyFill="1" applyBorder="1" applyAlignment="1">
      <alignment horizontal="right" vertical="center" wrapText="1"/>
    </xf>
    <xf numFmtId="165" fontId="53" fillId="0" borderId="26" xfId="0" applyNumberFormat="1" applyFont="1" applyFill="1" applyBorder="1" applyAlignment="1">
      <alignment horizontal="right" vertical="center" wrapText="1"/>
    </xf>
    <xf numFmtId="166" fontId="9" fillId="0" borderId="26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165" fontId="53" fillId="0" borderId="176" xfId="0" applyNumberFormat="1" applyFont="1" applyFill="1" applyBorder="1" applyAlignment="1">
      <alignment horizontal="right" vertical="center" wrapText="1"/>
    </xf>
    <xf numFmtId="165" fontId="53" fillId="0" borderId="30" xfId="0" applyNumberFormat="1" applyFont="1" applyFill="1" applyBorder="1" applyAlignment="1">
      <alignment horizontal="right" vertical="center" wrapText="1"/>
    </xf>
    <xf numFmtId="166" fontId="9" fillId="0" borderId="30" xfId="0" applyNumberFormat="1" applyFont="1" applyFill="1" applyBorder="1" applyAlignment="1">
      <alignment vertical="center"/>
    </xf>
    <xf numFmtId="0" fontId="52" fillId="0" borderId="4" xfId="2" applyFont="1" applyFill="1" applyBorder="1" applyAlignment="1" applyProtection="1">
      <alignment horizontal="left" vertical="center"/>
    </xf>
    <xf numFmtId="165" fontId="31" fillId="0" borderId="172" xfId="0" applyNumberFormat="1" applyFont="1" applyFill="1" applyBorder="1" applyAlignment="1">
      <alignment horizontal="right" vertical="center" wrapText="1"/>
    </xf>
    <xf numFmtId="165" fontId="31" fillId="0" borderId="31" xfId="0" applyNumberFormat="1" applyFont="1" applyFill="1" applyBorder="1" applyAlignment="1">
      <alignment horizontal="right" vertical="center" wrapText="1"/>
    </xf>
    <xf numFmtId="166" fontId="32" fillId="0" borderId="31" xfId="0" applyNumberFormat="1" applyFont="1" applyFill="1" applyBorder="1" applyAlignment="1">
      <alignment vertical="center"/>
    </xf>
    <xf numFmtId="0" fontId="54" fillId="0" borderId="136" xfId="2" applyFont="1" applyFill="1" applyBorder="1" applyAlignment="1" applyProtection="1">
      <alignment horizontal="left" vertical="center"/>
    </xf>
    <xf numFmtId="165" fontId="31" fillId="0" borderId="177" xfId="0" applyNumberFormat="1" applyFont="1" applyFill="1" applyBorder="1" applyAlignment="1">
      <alignment horizontal="right" vertical="center" wrapText="1"/>
    </xf>
    <xf numFmtId="165" fontId="31" fillId="0" borderId="178" xfId="0" applyNumberFormat="1" applyFont="1" applyFill="1" applyBorder="1" applyAlignment="1">
      <alignment horizontal="right" vertical="center" wrapText="1"/>
    </xf>
    <xf numFmtId="166" fontId="32" fillId="0" borderId="178" xfId="0" applyNumberFormat="1" applyFont="1" applyFill="1" applyBorder="1" applyAlignment="1">
      <alignment vertical="center"/>
    </xf>
    <xf numFmtId="0" fontId="2" fillId="0" borderId="0" xfId="2" applyFill="1" applyBorder="1" applyAlignment="1" applyProtection="1">
      <alignment horizontal="left" vertical="center"/>
    </xf>
    <xf numFmtId="164" fontId="46" fillId="0" borderId="10" xfId="0" applyNumberFormat="1" applyFont="1" applyBorder="1" applyAlignment="1">
      <alignment vertical="center"/>
    </xf>
    <xf numFmtId="165" fontId="64" fillId="0" borderId="179" xfId="0" applyNumberFormat="1" applyFont="1" applyBorder="1" applyAlignment="1">
      <alignment vertical="center"/>
    </xf>
    <xf numFmtId="165" fontId="64" fillId="0" borderId="180" xfId="0" applyNumberFormat="1" applyFont="1" applyBorder="1" applyAlignment="1">
      <alignment vertical="center"/>
    </xf>
    <xf numFmtId="164" fontId="17" fillId="0" borderId="10" xfId="0" applyNumberFormat="1" applyFont="1" applyBorder="1" applyAlignment="1">
      <alignment vertical="center"/>
    </xf>
    <xf numFmtId="165" fontId="14" fillId="0" borderId="62" xfId="0" applyNumberFormat="1" applyFont="1" applyBorder="1" applyAlignment="1">
      <alignment vertical="center"/>
    </xf>
    <xf numFmtId="165" fontId="23" fillId="0" borderId="180" xfId="0" applyNumberFormat="1" applyFont="1" applyBorder="1" applyAlignment="1">
      <alignment vertical="center"/>
    </xf>
    <xf numFmtId="166" fontId="23" fillId="0" borderId="181" xfId="0" applyNumberFormat="1" applyFont="1" applyBorder="1" applyAlignment="1">
      <alignment vertical="center"/>
    </xf>
    <xf numFmtId="165" fontId="23" fillId="0" borderId="62" xfId="0" applyNumberFormat="1" applyFont="1" applyBorder="1" applyAlignment="1">
      <alignment vertical="center"/>
    </xf>
    <xf numFmtId="165" fontId="14" fillId="0" borderId="70" xfId="0" applyNumberFormat="1" applyFont="1" applyBorder="1" applyAlignment="1">
      <alignment vertical="center"/>
    </xf>
    <xf numFmtId="165" fontId="14" fillId="0" borderId="61" xfId="0" applyNumberFormat="1" applyFont="1" applyBorder="1" applyAlignment="1">
      <alignment vertical="center"/>
    </xf>
    <xf numFmtId="166" fontId="23" fillId="0" borderId="72" xfId="0" applyNumberFormat="1" applyFont="1" applyBorder="1" applyAlignment="1">
      <alignment vertical="center"/>
    </xf>
    <xf numFmtId="165" fontId="23" fillId="0" borderId="71" xfId="0" applyNumberFormat="1" applyFont="1" applyBorder="1" applyAlignment="1">
      <alignment vertical="center"/>
    </xf>
    <xf numFmtId="166" fontId="12" fillId="0" borderId="39" xfId="0" applyNumberFormat="1" applyFont="1" applyBorder="1" applyAlignment="1">
      <alignment vertical="center"/>
    </xf>
    <xf numFmtId="166" fontId="14" fillId="0" borderId="69" xfId="0" applyNumberFormat="1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65" fontId="7" fillId="0" borderId="9" xfId="0" applyNumberFormat="1" applyFont="1" applyFill="1" applyBorder="1" applyAlignment="1">
      <alignment vertical="center"/>
    </xf>
    <xf numFmtId="166" fontId="7" fillId="0" borderId="9" xfId="0" applyNumberFormat="1" applyFont="1" applyFill="1" applyBorder="1" applyAlignment="1">
      <alignment vertical="center"/>
    </xf>
    <xf numFmtId="166" fontId="7" fillId="0" borderId="6" xfId="0" applyNumberFormat="1" applyFont="1" applyFill="1" applyBorder="1" applyAlignment="1">
      <alignment vertical="center"/>
    </xf>
    <xf numFmtId="165" fontId="7" fillId="0" borderId="182" xfId="0" applyNumberFormat="1" applyFont="1" applyFill="1" applyBorder="1" applyAlignment="1">
      <alignment vertical="center"/>
    </xf>
    <xf numFmtId="165" fontId="7" fillId="0" borderId="77" xfId="0" applyNumberFormat="1" applyFont="1" applyFill="1" applyBorder="1" applyAlignment="1">
      <alignment vertical="center"/>
    </xf>
    <xf numFmtId="166" fontId="7" fillId="0" borderId="77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vertical="center"/>
    </xf>
    <xf numFmtId="166" fontId="7" fillId="0" borderId="8" xfId="0" applyNumberFormat="1" applyFont="1" applyFill="1" applyBorder="1" applyAlignment="1">
      <alignment vertical="center"/>
    </xf>
    <xf numFmtId="165" fontId="7" fillId="0" borderId="183" xfId="0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9" fontId="7" fillId="0" borderId="2" xfId="0" applyNumberFormat="1" applyFont="1" applyFill="1" applyBorder="1" applyAlignment="1">
      <alignment vertical="center"/>
    </xf>
    <xf numFmtId="165" fontId="7" fillId="0" borderId="31" xfId="0" applyNumberFormat="1" applyFont="1" applyFill="1" applyBorder="1" applyAlignment="1">
      <alignment vertical="center"/>
    </xf>
    <xf numFmtId="166" fontId="7" fillId="0" borderId="31" xfId="0" applyNumberFormat="1" applyFont="1" applyFill="1" applyBorder="1" applyAlignment="1">
      <alignment vertical="center"/>
    </xf>
    <xf numFmtId="166" fontId="7" fillId="0" borderId="4" xfId="0" applyNumberFormat="1" applyFont="1" applyFill="1" applyBorder="1" applyAlignment="1">
      <alignment vertical="center"/>
    </xf>
    <xf numFmtId="165" fontId="7" fillId="0" borderId="184" xfId="0" applyNumberFormat="1" applyFont="1" applyFill="1" applyBorder="1" applyAlignment="1">
      <alignment vertical="center"/>
    </xf>
    <xf numFmtId="165" fontId="7" fillId="0" borderId="13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65" fontId="10" fillId="0" borderId="9" xfId="0" applyNumberFormat="1" applyFont="1" applyFill="1" applyBorder="1" applyAlignment="1">
      <alignment vertical="center"/>
    </xf>
    <xf numFmtId="165" fontId="7" fillId="0" borderId="148" xfId="0" applyNumberFormat="1" applyFont="1" applyFill="1" applyBorder="1" applyAlignment="1">
      <alignment vertical="center"/>
    </xf>
    <xf numFmtId="165" fontId="10" fillId="0" borderId="2" xfId="0" applyNumberFormat="1" applyFont="1" applyFill="1" applyBorder="1" applyAlignment="1">
      <alignment vertical="center"/>
    </xf>
    <xf numFmtId="165" fontId="10" fillId="0" borderId="31" xfId="0" applyNumberFormat="1" applyFont="1" applyFill="1" applyBorder="1" applyAlignment="1">
      <alignment vertical="center"/>
    </xf>
    <xf numFmtId="165" fontId="10" fillId="0" borderId="10" xfId="0" applyNumberFormat="1" applyFont="1" applyFill="1" applyBorder="1" applyAlignment="1">
      <alignment vertical="center"/>
    </xf>
    <xf numFmtId="165" fontId="7" fillId="0" borderId="185" xfId="0" applyNumberFormat="1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65" fontId="7" fillId="0" borderId="10" xfId="0" applyNumberFormat="1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vertical="center"/>
    </xf>
    <xf numFmtId="165" fontId="7" fillId="0" borderId="22" xfId="0" applyNumberFormat="1" applyFont="1" applyFill="1" applyBorder="1" applyAlignment="1">
      <alignment vertical="center"/>
    </xf>
    <xf numFmtId="166" fontId="7" fillId="0" borderId="9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 vertical="center"/>
    </xf>
    <xf numFmtId="0" fontId="24" fillId="5" borderId="8" xfId="0" applyFont="1" applyFill="1" applyBorder="1" applyAlignment="1">
      <alignment vertical="center"/>
    </xf>
    <xf numFmtId="4" fontId="24" fillId="5" borderId="127" xfId="0" applyNumberFormat="1" applyFont="1" applyFill="1" applyBorder="1" applyAlignment="1">
      <alignment vertical="center"/>
    </xf>
    <xf numFmtId="4" fontId="24" fillId="5" borderId="128" xfId="0" applyNumberFormat="1" applyFont="1" applyFill="1" applyBorder="1" applyAlignment="1">
      <alignment vertical="center"/>
    </xf>
    <xf numFmtId="4" fontId="24" fillId="5" borderId="129" xfId="0" applyNumberFormat="1" applyFont="1" applyFill="1" applyBorder="1" applyAlignment="1">
      <alignment vertical="center"/>
    </xf>
    <xf numFmtId="4" fontId="24" fillId="5" borderId="130" xfId="0" applyNumberFormat="1" applyFont="1" applyFill="1" applyBorder="1" applyAlignment="1">
      <alignment vertical="center"/>
    </xf>
    <xf numFmtId="166" fontId="24" fillId="5" borderId="23" xfId="3" applyNumberFormat="1" applyFont="1" applyFill="1" applyBorder="1" applyAlignment="1">
      <alignment horizontal="right" vertical="center"/>
    </xf>
    <xf numFmtId="0" fontId="6" fillId="5" borderId="19" xfId="0" applyFont="1" applyFill="1" applyBorder="1" applyAlignment="1">
      <alignment vertical="center"/>
    </xf>
    <xf numFmtId="165" fontId="6" fillId="5" borderId="19" xfId="0" applyNumberFormat="1" applyFont="1" applyFill="1" applyBorder="1" applyAlignment="1">
      <alignment horizontal="right" vertical="center"/>
    </xf>
    <xf numFmtId="166" fontId="31" fillId="5" borderId="22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 applyProtection="1">
      <alignment vertical="center" wrapText="1"/>
    </xf>
    <xf numFmtId="166" fontId="31" fillId="5" borderId="9" xfId="0" applyNumberFormat="1" applyFont="1" applyFill="1" applyBorder="1" applyAlignment="1">
      <alignment horizontal="right" vertical="center"/>
    </xf>
    <xf numFmtId="0" fontId="24" fillId="5" borderId="8" xfId="0" applyFont="1" applyFill="1" applyBorder="1" applyAlignment="1">
      <alignment vertical="center" wrapText="1"/>
    </xf>
    <xf numFmtId="166" fontId="24" fillId="5" borderId="77" xfId="0" applyNumberFormat="1" applyFont="1" applyFill="1" applyBorder="1" applyAlignment="1">
      <alignment horizontal="right" vertical="center"/>
    </xf>
    <xf numFmtId="165" fontId="24" fillId="5" borderId="31" xfId="0" applyNumberFormat="1" applyFont="1" applyFill="1" applyBorder="1" applyAlignment="1">
      <alignment vertical="center"/>
    </xf>
    <xf numFmtId="0" fontId="24" fillId="5" borderId="10" xfId="0" applyFont="1" applyFill="1" applyBorder="1" applyAlignment="1" applyProtection="1">
      <alignment horizontal="left" vertical="center" wrapText="1"/>
      <protection locked="0"/>
    </xf>
    <xf numFmtId="0" fontId="31" fillId="5" borderId="9" xfId="0" applyFont="1" applyFill="1" applyBorder="1" applyAlignment="1">
      <alignment vertical="center"/>
    </xf>
    <xf numFmtId="165" fontId="31" fillId="5" borderId="9" xfId="0" applyNumberFormat="1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0" fontId="22" fillId="0" borderId="0" xfId="0" applyFont="1"/>
    <xf numFmtId="0" fontId="31" fillId="5" borderId="186" xfId="0" applyFont="1" applyFill="1" applyBorder="1" applyAlignment="1">
      <alignment horizontal="center" vertical="center" wrapText="1"/>
    </xf>
    <xf numFmtId="0" fontId="31" fillId="5" borderId="187" xfId="0" applyFont="1" applyFill="1" applyBorder="1" applyAlignment="1">
      <alignment horizontal="center" vertical="center"/>
    </xf>
    <xf numFmtId="0" fontId="31" fillId="5" borderId="188" xfId="0" applyFont="1" applyFill="1" applyBorder="1" applyAlignment="1">
      <alignment horizontal="center" vertical="center"/>
    </xf>
    <xf numFmtId="3" fontId="31" fillId="5" borderId="187" xfId="0" applyNumberFormat="1" applyFont="1" applyFill="1" applyBorder="1" applyAlignment="1">
      <alignment horizontal="center" vertical="center" wrapText="1"/>
    </xf>
    <xf numFmtId="0" fontId="31" fillId="5" borderId="189" xfId="0" applyFont="1" applyFill="1" applyBorder="1" applyAlignment="1">
      <alignment horizontal="center" vertical="center" wrapText="1"/>
    </xf>
    <xf numFmtId="0" fontId="31" fillId="5" borderId="190" xfId="0" applyFont="1" applyFill="1" applyBorder="1" applyAlignment="1">
      <alignment horizontal="center" vertical="center" wrapText="1"/>
    </xf>
    <xf numFmtId="1" fontId="22" fillId="0" borderId="0" xfId="0" applyNumberFormat="1" applyFont="1" applyBorder="1" applyAlignment="1">
      <alignment horizontal="left" vertical="center"/>
    </xf>
    <xf numFmtId="0" fontId="22" fillId="0" borderId="0" xfId="0" applyFont="1" applyBorder="1"/>
    <xf numFmtId="49" fontId="24" fillId="5" borderId="77" xfId="0" applyNumberFormat="1" applyFont="1" applyFill="1" applyBorder="1" applyAlignment="1">
      <alignment horizontal="center" vertical="center"/>
    </xf>
    <xf numFmtId="0" fontId="24" fillId="5" borderId="59" xfId="0" applyFont="1" applyFill="1" applyBorder="1" applyAlignment="1">
      <alignment vertical="center" wrapText="1"/>
    </xf>
    <xf numFmtId="4" fontId="24" fillId="5" borderId="77" xfId="0" applyNumberFormat="1" applyFont="1" applyFill="1" applyBorder="1" applyAlignment="1">
      <alignment horizontal="right" vertical="center"/>
    </xf>
    <xf numFmtId="166" fontId="24" fillId="5" borderId="191" xfId="0" applyNumberFormat="1" applyFont="1" applyFill="1" applyBorder="1" applyAlignment="1">
      <alignment horizontal="right" vertical="center"/>
    </xf>
    <xf numFmtId="1" fontId="61" fillId="0" borderId="0" xfId="0" applyNumberFormat="1" applyFont="1" applyBorder="1" applyAlignment="1">
      <alignment horizontal="center" vertical="center"/>
    </xf>
    <xf numFmtId="49" fontId="24" fillId="5" borderId="9" xfId="0" applyNumberFormat="1" applyFont="1" applyFill="1" applyBorder="1" applyAlignment="1">
      <alignment horizontal="center" vertical="center"/>
    </xf>
    <xf numFmtId="4" fontId="24" fillId="5" borderId="9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49" fontId="24" fillId="5" borderId="2" xfId="0" applyNumberFormat="1" applyFont="1" applyFill="1" applyBorder="1" applyAlignment="1">
      <alignment horizontal="center" vertical="center"/>
    </xf>
    <xf numFmtId="4" fontId="24" fillId="5" borderId="2" xfId="0" applyNumberFormat="1" applyFont="1" applyFill="1" applyBorder="1" applyAlignment="1">
      <alignment horizontal="right" vertical="center"/>
    </xf>
    <xf numFmtId="0" fontId="31" fillId="5" borderId="20" xfId="0" applyFont="1" applyFill="1" applyBorder="1" applyAlignment="1">
      <alignment vertical="center"/>
    </xf>
    <xf numFmtId="0" fontId="31" fillId="5" borderId="192" xfId="0" applyFont="1" applyFill="1" applyBorder="1" applyAlignment="1">
      <alignment vertical="center"/>
    </xf>
    <xf numFmtId="4" fontId="31" fillId="5" borderId="19" xfId="0" applyNumberFormat="1" applyFont="1" applyFill="1" applyBorder="1" applyAlignment="1">
      <alignment vertical="center"/>
    </xf>
    <xf numFmtId="166" fontId="31" fillId="5" borderId="19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/>
    </xf>
    <xf numFmtId="49" fontId="24" fillId="5" borderId="193" xfId="0" applyNumberFormat="1" applyFont="1" applyFill="1" applyBorder="1" applyAlignment="1">
      <alignment horizontal="center" vertical="center"/>
    </xf>
    <xf numFmtId="0" fontId="24" fillId="5" borderId="77" xfId="0" applyFont="1" applyFill="1" applyBorder="1" applyAlignment="1">
      <alignment vertical="center" wrapText="1"/>
    </xf>
    <xf numFmtId="0" fontId="56" fillId="5" borderId="77" xfId="0" applyFont="1" applyFill="1" applyBorder="1" applyAlignment="1">
      <alignment vertical="center"/>
    </xf>
    <xf numFmtId="166" fontId="24" fillId="5" borderId="194" xfId="0" applyNumberFormat="1" applyFont="1" applyFill="1" applyBorder="1" applyAlignment="1">
      <alignment horizontal="right" vertical="center"/>
    </xf>
    <xf numFmtId="165" fontId="57" fillId="0" borderId="0" xfId="0" applyNumberFormat="1" applyFont="1" applyAlignment="1">
      <alignment horizontal="right" vertical="center"/>
    </xf>
    <xf numFmtId="0" fontId="56" fillId="5" borderId="2" xfId="0" applyFont="1" applyFill="1" applyBorder="1" applyAlignment="1">
      <alignment vertical="center"/>
    </xf>
    <xf numFmtId="0" fontId="57" fillId="0" borderId="0" xfId="0" applyFont="1" applyAlignment="1">
      <alignment horizontal="right" vertical="center"/>
    </xf>
    <xf numFmtId="0" fontId="56" fillId="5" borderId="3" xfId="0" applyFont="1" applyFill="1" applyBorder="1" applyAlignment="1">
      <alignment vertical="center"/>
    </xf>
    <xf numFmtId="49" fontId="24" fillId="5" borderId="10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right" vertical="center"/>
    </xf>
    <xf numFmtId="166" fontId="24" fillId="5" borderId="195" xfId="0" applyNumberFormat="1" applyFont="1" applyFill="1" applyBorder="1" applyAlignment="1">
      <alignment horizontal="right" vertical="center"/>
    </xf>
    <xf numFmtId="4" fontId="74" fillId="7" borderId="0" xfId="0" applyNumberFormat="1" applyFont="1" applyFill="1" applyBorder="1" applyAlignment="1">
      <alignment horizontal="right" vertical="center"/>
    </xf>
    <xf numFmtId="165" fontId="74" fillId="0" borderId="0" xfId="0" applyNumberFormat="1" applyFont="1" applyAlignment="1">
      <alignment vertical="center"/>
    </xf>
    <xf numFmtId="4" fontId="75" fillId="7" borderId="0" xfId="0" applyNumberFormat="1" applyFont="1" applyFill="1" applyBorder="1" applyAlignment="1">
      <alignment horizontal="right" vertical="center"/>
    </xf>
    <xf numFmtId="49" fontId="24" fillId="5" borderId="31" xfId="0" applyNumberFormat="1" applyFont="1" applyFill="1" applyBorder="1" applyAlignment="1">
      <alignment horizontal="center" vertical="center"/>
    </xf>
    <xf numFmtId="0" fontId="56" fillId="5" borderId="12" xfId="0" applyFont="1" applyFill="1" applyBorder="1" applyAlignment="1">
      <alignment vertical="center"/>
    </xf>
    <xf numFmtId="4" fontId="24" fillId="5" borderId="31" xfId="0" applyNumberFormat="1" applyFont="1" applyFill="1" applyBorder="1" applyAlignment="1">
      <alignment horizontal="right" vertical="center"/>
    </xf>
    <xf numFmtId="166" fontId="24" fillId="5" borderId="196" xfId="0" applyNumberFormat="1" applyFont="1" applyFill="1" applyBorder="1" applyAlignment="1">
      <alignment horizontal="right" vertical="center"/>
    </xf>
    <xf numFmtId="49" fontId="24" fillId="5" borderId="22" xfId="0" applyNumberFormat="1" applyFont="1" applyFill="1" applyBorder="1" applyAlignment="1">
      <alignment horizontal="center" vertical="center"/>
    </xf>
    <xf numFmtId="4" fontId="31" fillId="5" borderId="22" xfId="0" applyNumberFormat="1" applyFont="1" applyFill="1" applyBorder="1" applyAlignment="1">
      <alignment horizontal="right" vertical="center"/>
    </xf>
    <xf numFmtId="166" fontId="31" fillId="5" borderId="197" xfId="0" applyNumberFormat="1" applyFont="1" applyFill="1" applyBorder="1" applyAlignment="1">
      <alignment horizontal="right" vertical="center"/>
    </xf>
    <xf numFmtId="0" fontId="24" fillId="5" borderId="0" xfId="0" applyFont="1" applyFill="1" applyBorder="1"/>
    <xf numFmtId="3" fontId="24" fillId="5" borderId="0" xfId="0" applyNumberFormat="1" applyFont="1" applyFill="1" applyBorder="1"/>
    <xf numFmtId="0" fontId="22" fillId="5" borderId="192" xfId="0" applyFont="1" applyFill="1" applyBorder="1"/>
    <xf numFmtId="0" fontId="31" fillId="5" borderId="198" xfId="0" applyFont="1" applyFill="1" applyBorder="1" applyAlignment="1">
      <alignment horizontal="center" vertical="center"/>
    </xf>
    <xf numFmtId="0" fontId="31" fillId="5" borderId="187" xfId="0" applyFont="1" applyFill="1" applyBorder="1" applyAlignment="1">
      <alignment horizontal="center" vertical="top" wrapText="1"/>
    </xf>
    <xf numFmtId="0" fontId="31" fillId="5" borderId="199" xfId="0" applyFont="1" applyFill="1" applyBorder="1" applyAlignment="1">
      <alignment horizontal="center" vertical="center" wrapText="1"/>
    </xf>
    <xf numFmtId="0" fontId="31" fillId="5" borderId="155" xfId="0" applyFont="1" applyFill="1" applyBorder="1" applyAlignment="1">
      <alignment horizontal="center" vertical="center" wrapText="1"/>
    </xf>
    <xf numFmtId="49" fontId="24" fillId="5" borderId="200" xfId="0" applyNumberFormat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left" vertical="center"/>
    </xf>
    <xf numFmtId="3" fontId="24" fillId="5" borderId="10" xfId="0" applyNumberFormat="1" applyFont="1" applyFill="1" applyBorder="1" applyAlignment="1">
      <alignment horizontal="left" vertical="center" wrapText="1"/>
    </xf>
    <xf numFmtId="4" fontId="24" fillId="5" borderId="10" xfId="0" applyNumberFormat="1" applyFont="1" applyFill="1" applyBorder="1" applyAlignment="1">
      <alignment horizontal="right" vertical="center" wrapText="1"/>
    </xf>
    <xf numFmtId="4" fontId="24" fillId="5" borderId="59" xfId="0" applyNumberFormat="1" applyFont="1" applyFill="1" applyBorder="1" applyAlignment="1">
      <alignment horizontal="right" vertical="center"/>
    </xf>
    <xf numFmtId="9" fontId="24" fillId="5" borderId="201" xfId="0" applyNumberFormat="1" applyFont="1" applyFill="1" applyBorder="1" applyAlignment="1">
      <alignment horizontal="right" vertical="center"/>
    </xf>
    <xf numFmtId="0" fontId="24" fillId="5" borderId="77" xfId="0" applyFont="1" applyFill="1" applyBorder="1" applyAlignment="1">
      <alignment vertical="center"/>
    </xf>
    <xf numFmtId="165" fontId="24" fillId="5" borderId="77" xfId="0" applyNumberFormat="1" applyFont="1" applyFill="1" applyBorder="1" applyAlignment="1">
      <alignment horizontal="right" vertical="center"/>
    </xf>
    <xf numFmtId="0" fontId="24" fillId="5" borderId="31" xfId="0" applyFont="1" applyFill="1" applyBorder="1" applyAlignment="1">
      <alignment vertical="center" wrapText="1"/>
    </xf>
    <xf numFmtId="0" fontId="24" fillId="5" borderId="31" xfId="0" applyFont="1" applyFill="1" applyBorder="1" applyAlignment="1">
      <alignment vertical="center"/>
    </xf>
    <xf numFmtId="49" fontId="56" fillId="5" borderId="2" xfId="0" applyNumberFormat="1" applyFont="1" applyFill="1" applyBorder="1" applyAlignment="1">
      <alignment horizontal="center" vertical="center"/>
    </xf>
    <xf numFmtId="0" fontId="56" fillId="5" borderId="2" xfId="0" applyFont="1" applyFill="1" applyBorder="1" applyAlignment="1">
      <alignment vertical="center" wrapText="1"/>
    </xf>
    <xf numFmtId="165" fontId="56" fillId="5" borderId="2" xfId="0" applyNumberFormat="1" applyFont="1" applyFill="1" applyBorder="1" applyAlignment="1">
      <alignment horizontal="right" vertical="center"/>
    </xf>
    <xf numFmtId="166" fontId="56" fillId="5" borderId="195" xfId="0" applyNumberFormat="1" applyFont="1" applyFill="1" applyBorder="1" applyAlignment="1">
      <alignment horizontal="right" vertical="center"/>
    </xf>
    <xf numFmtId="0" fontId="24" fillId="5" borderId="10" xfId="0" applyFont="1" applyFill="1" applyBorder="1" applyAlignment="1">
      <alignment horizontal="left" vertical="center" wrapText="1"/>
    </xf>
    <xf numFmtId="166" fontId="24" fillId="5" borderId="202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left" vertical="center" wrapText="1"/>
    </xf>
    <xf numFmtId="0" fontId="22" fillId="8" borderId="0" xfId="0" applyFont="1" applyFill="1"/>
    <xf numFmtId="165" fontId="22" fillId="0" borderId="0" xfId="0" applyNumberFormat="1" applyFont="1" applyAlignment="1">
      <alignment horizontal="right" vertical="center"/>
    </xf>
    <xf numFmtId="0" fontId="22" fillId="5" borderId="20" xfId="0" applyFont="1" applyFill="1" applyBorder="1"/>
    <xf numFmtId="166" fontId="24" fillId="5" borderId="0" xfId="0" applyNumberFormat="1" applyFont="1" applyFill="1" applyBorder="1" applyAlignment="1">
      <alignment horizontal="right" vertical="center"/>
    </xf>
    <xf numFmtId="166" fontId="64" fillId="0" borderId="181" xfId="0" applyNumberFormat="1" applyFont="1" applyBorder="1" applyAlignment="1">
      <alignment vertical="center"/>
    </xf>
    <xf numFmtId="165" fontId="64" fillId="0" borderId="260" xfId="0" applyNumberFormat="1" applyFont="1" applyBorder="1" applyAlignment="1">
      <alignment vertical="center"/>
    </xf>
    <xf numFmtId="165" fontId="64" fillId="0" borderId="261" xfId="0" applyNumberFormat="1" applyFont="1" applyBorder="1" applyAlignment="1">
      <alignment vertical="center"/>
    </xf>
    <xf numFmtId="166" fontId="64" fillId="0" borderId="262" xfId="0" applyNumberFormat="1" applyFont="1" applyBorder="1" applyAlignment="1">
      <alignment vertical="center"/>
    </xf>
    <xf numFmtId="165" fontId="64" fillId="0" borderId="263" xfId="0" applyNumberFormat="1" applyFont="1" applyBorder="1" applyAlignment="1">
      <alignment vertical="center"/>
    </xf>
    <xf numFmtId="165" fontId="64" fillId="0" borderId="264" xfId="0" applyNumberFormat="1" applyFont="1" applyBorder="1" applyAlignment="1">
      <alignment vertical="center"/>
    </xf>
    <xf numFmtId="166" fontId="64" fillId="0" borderId="265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4" fontId="24" fillId="0" borderId="0" xfId="0" quotePrefix="1" applyNumberFormat="1" applyFont="1" applyFill="1" applyAlignment="1">
      <alignment vertical="center"/>
    </xf>
    <xf numFmtId="0" fontId="31" fillId="0" borderId="203" xfId="0" applyFont="1" applyFill="1" applyBorder="1" applyAlignment="1">
      <alignment vertical="center"/>
    </xf>
    <xf numFmtId="4" fontId="31" fillId="0" borderId="178" xfId="0" applyNumberFormat="1" applyFont="1" applyFill="1" applyBorder="1" applyAlignment="1">
      <alignment vertical="center"/>
    </xf>
    <xf numFmtId="0" fontId="24" fillId="0" borderId="204" xfId="0" applyFont="1" applyFill="1" applyBorder="1" applyAlignment="1">
      <alignment vertical="center" wrapText="1"/>
    </xf>
    <xf numFmtId="4" fontId="24" fillId="0" borderId="205" xfId="0" applyNumberFormat="1" applyFont="1" applyFill="1" applyBorder="1" applyAlignment="1">
      <alignment horizontal="right" vertical="center" wrapText="1"/>
    </xf>
    <xf numFmtId="0" fontId="24" fillId="0" borderId="206" xfId="0" applyFont="1" applyFill="1" applyBorder="1" applyAlignment="1">
      <alignment vertical="center" wrapText="1"/>
    </xf>
    <xf numFmtId="4" fontId="24" fillId="0" borderId="207" xfId="0" applyNumberFormat="1" applyFont="1" applyFill="1" applyBorder="1" applyAlignment="1">
      <alignment horizontal="right" vertical="center" wrapText="1"/>
    </xf>
    <xf numFmtId="0" fontId="31" fillId="0" borderId="96" xfId="0" applyFont="1" applyFill="1" applyBorder="1" applyAlignment="1">
      <alignment vertical="center" wrapText="1"/>
    </xf>
    <xf numFmtId="4" fontId="31" fillId="0" borderId="98" xfId="0" applyNumberFormat="1" applyFont="1" applyFill="1" applyBorder="1" applyAlignment="1">
      <alignment vertical="center"/>
    </xf>
    <xf numFmtId="0" fontId="24" fillId="0" borderId="80" xfId="0" applyFont="1" applyFill="1" applyBorder="1" applyAlignment="1">
      <alignment vertical="center" wrapText="1"/>
    </xf>
    <xf numFmtId="4" fontId="56" fillId="0" borderId="208" xfId="0" applyNumberFormat="1" applyFont="1" applyBorder="1" applyAlignment="1">
      <alignment vertical="center"/>
    </xf>
    <xf numFmtId="4" fontId="24" fillId="0" borderId="205" xfId="0" applyNumberFormat="1" applyFont="1" applyBorder="1" applyAlignment="1">
      <alignment vertical="center"/>
    </xf>
    <xf numFmtId="0" fontId="24" fillId="0" borderId="166" xfId="0" applyFont="1" applyFill="1" applyBorder="1" applyAlignment="1">
      <alignment vertical="center" wrapText="1"/>
    </xf>
    <xf numFmtId="4" fontId="24" fillId="0" borderId="205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4" fontId="24" fillId="0" borderId="165" xfId="0" applyNumberFormat="1" applyFont="1" applyFill="1" applyBorder="1" applyAlignment="1">
      <alignment horizontal="right" vertical="center" wrapText="1"/>
    </xf>
    <xf numFmtId="4" fontId="24" fillId="0" borderId="166" xfId="0" applyNumberFormat="1" applyFont="1" applyFill="1" applyBorder="1" applyAlignment="1">
      <alignment vertical="center" wrapText="1"/>
    </xf>
    <xf numFmtId="0" fontId="31" fillId="0" borderId="136" xfId="0" applyFont="1" applyFill="1" applyBorder="1" applyAlignment="1">
      <alignment vertical="center" wrapText="1"/>
    </xf>
    <xf numFmtId="4" fontId="31" fillId="0" borderId="11" xfId="0" applyNumberFormat="1" applyFont="1" applyFill="1" applyBorder="1" applyAlignment="1">
      <alignment vertical="center"/>
    </xf>
    <xf numFmtId="0" fontId="24" fillId="0" borderId="204" xfId="0" applyFont="1" applyFill="1" applyBorder="1" applyAlignment="1">
      <alignment horizontal="justify" vertical="center"/>
    </xf>
    <xf numFmtId="0" fontId="24" fillId="0" borderId="166" xfId="0" applyFont="1" applyFill="1" applyBorder="1" applyAlignment="1">
      <alignment horizontal="justify" vertical="center"/>
    </xf>
    <xf numFmtId="4" fontId="24" fillId="0" borderId="165" xfId="0" applyNumberFormat="1" applyFont="1" applyFill="1" applyBorder="1" applyAlignment="1">
      <alignment vertical="center"/>
    </xf>
    <xf numFmtId="4" fontId="24" fillId="0" borderId="166" xfId="0" applyNumberFormat="1" applyFont="1" applyFill="1" applyBorder="1" applyAlignment="1">
      <alignment vertical="center"/>
    </xf>
    <xf numFmtId="0" fontId="31" fillId="0" borderId="20" xfId="0" applyFont="1" applyFill="1" applyBorder="1" applyAlignment="1">
      <alignment vertical="center" wrapText="1"/>
    </xf>
    <xf numFmtId="4" fontId="31" fillId="0" borderId="19" xfId="0" applyNumberFormat="1" applyFont="1" applyFill="1" applyBorder="1" applyAlignment="1">
      <alignment vertical="center"/>
    </xf>
    <xf numFmtId="0" fontId="24" fillId="0" borderId="206" xfId="0" applyFont="1" applyFill="1" applyBorder="1" applyAlignment="1">
      <alignment vertical="center"/>
    </xf>
    <xf numFmtId="0" fontId="24" fillId="0" borderId="165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 wrapText="1"/>
    </xf>
    <xf numFmtId="4" fontId="24" fillId="0" borderId="209" xfId="0" applyNumberFormat="1" applyFont="1" applyFill="1" applyBorder="1" applyAlignment="1">
      <alignment horizontal="right" vertical="center" wrapText="1"/>
    </xf>
    <xf numFmtId="0" fontId="31" fillId="0" borderId="144" xfId="0" applyFont="1" applyFill="1" applyBorder="1" applyAlignment="1">
      <alignment vertical="center" wrapText="1"/>
    </xf>
    <xf numFmtId="4" fontId="31" fillId="0" borderId="22" xfId="0" applyNumberFormat="1" applyFont="1" applyFill="1" applyBorder="1" applyAlignment="1">
      <alignment vertical="center"/>
    </xf>
    <xf numFmtId="0" fontId="31" fillId="0" borderId="145" xfId="0" applyFont="1" applyFill="1" applyBorder="1" applyAlignment="1">
      <alignment vertical="center" wrapText="1"/>
    </xf>
    <xf numFmtId="4" fontId="31" fillId="0" borderId="74" xfId="0" applyNumberFormat="1" applyFont="1" applyFill="1" applyBorder="1" applyAlignment="1">
      <alignment vertical="center"/>
    </xf>
    <xf numFmtId="0" fontId="31" fillId="0" borderId="5" xfId="0" applyFont="1" applyFill="1" applyBorder="1" applyAlignment="1">
      <alignment vertical="center" wrapText="1"/>
    </xf>
    <xf numFmtId="4" fontId="31" fillId="0" borderId="10" xfId="0" applyNumberFormat="1" applyFont="1" applyFill="1" applyBorder="1" applyAlignment="1">
      <alignment vertical="center"/>
    </xf>
    <xf numFmtId="0" fontId="24" fillId="0" borderId="11" xfId="0" applyFont="1" applyFill="1" applyBorder="1" applyAlignment="1">
      <alignment vertical="center" wrapText="1"/>
    </xf>
    <xf numFmtId="165" fontId="7" fillId="5" borderId="183" xfId="0" applyNumberFormat="1" applyFont="1" applyFill="1" applyBorder="1" applyAlignment="1">
      <alignment vertical="center"/>
    </xf>
    <xf numFmtId="166" fontId="7" fillId="0" borderId="29" xfId="0" applyNumberFormat="1" applyFont="1" applyFill="1" applyBorder="1" applyAlignment="1">
      <alignment vertical="center"/>
    </xf>
    <xf numFmtId="166" fontId="7" fillId="0" borderId="266" xfId="0" applyNumberFormat="1" applyFont="1" applyFill="1" applyBorder="1" applyAlignment="1">
      <alignment vertical="center"/>
    </xf>
    <xf numFmtId="166" fontId="7" fillId="0" borderId="267" xfId="0" applyNumberFormat="1" applyFont="1" applyFill="1" applyBorder="1" applyAlignment="1">
      <alignment vertical="center"/>
    </xf>
    <xf numFmtId="166" fontId="7" fillId="0" borderId="37" xfId="0" applyNumberFormat="1" applyFont="1" applyFill="1" applyBorder="1" applyAlignment="1">
      <alignment vertical="center"/>
    </xf>
    <xf numFmtId="165" fontId="24" fillId="0" borderId="35" xfId="0" applyNumberFormat="1" applyFont="1" applyFill="1" applyBorder="1" applyAlignment="1">
      <alignment vertical="center"/>
    </xf>
    <xf numFmtId="165" fontId="24" fillId="0" borderId="259" xfId="0" applyNumberFormat="1" applyFont="1" applyFill="1" applyBorder="1" applyAlignment="1">
      <alignment vertical="center"/>
    </xf>
    <xf numFmtId="165" fontId="24" fillId="0" borderId="268" xfId="0" applyNumberFormat="1" applyFont="1" applyFill="1" applyBorder="1" applyAlignment="1">
      <alignment vertical="center"/>
    </xf>
    <xf numFmtId="0" fontId="24" fillId="0" borderId="259" xfId="0" applyFont="1" applyFill="1" applyBorder="1" applyAlignment="1">
      <alignment horizontal="center" vertical="center"/>
    </xf>
    <xf numFmtId="0" fontId="24" fillId="0" borderId="259" xfId="0" applyFont="1" applyFill="1" applyBorder="1" applyAlignment="1">
      <alignment vertical="center"/>
    </xf>
    <xf numFmtId="0" fontId="24" fillId="0" borderId="268" xfId="0" applyFont="1" applyFill="1" applyBorder="1" applyAlignment="1">
      <alignment horizontal="center" vertical="center"/>
    </xf>
    <xf numFmtId="0" fontId="24" fillId="0" borderId="268" xfId="0" applyFont="1" applyFill="1" applyBorder="1" applyAlignment="1">
      <alignment vertical="center"/>
    </xf>
    <xf numFmtId="0" fontId="31" fillId="5" borderId="192" xfId="0" applyFont="1" applyFill="1" applyBorder="1"/>
    <xf numFmtId="4" fontId="31" fillId="5" borderId="19" xfId="0" applyNumberFormat="1" applyFont="1" applyFill="1" applyBorder="1" applyAlignment="1">
      <alignment horizontal="right" vertical="center"/>
    </xf>
    <xf numFmtId="166" fontId="31" fillId="5" borderId="210" xfId="0" applyNumberFormat="1" applyFont="1" applyFill="1" applyBorder="1" applyAlignment="1">
      <alignment horizontal="right" vertical="center"/>
    </xf>
    <xf numFmtId="0" fontId="56" fillId="5" borderId="9" xfId="0" applyFont="1" applyFill="1" applyBorder="1" applyAlignment="1">
      <alignment vertical="center"/>
    </xf>
    <xf numFmtId="0" fontId="22" fillId="5" borderId="211" xfId="0" applyFont="1" applyFill="1" applyBorder="1" applyAlignment="1">
      <alignment horizontal="center" vertical="center" textRotation="90"/>
    </xf>
    <xf numFmtId="0" fontId="22" fillId="5" borderId="211" xfId="0" applyFont="1" applyFill="1" applyBorder="1"/>
    <xf numFmtId="0" fontId="31" fillId="5" borderId="211" xfId="0" applyFont="1" applyFill="1" applyBorder="1" applyAlignment="1">
      <alignment vertical="center"/>
    </xf>
    <xf numFmtId="0" fontId="31" fillId="5" borderId="211" xfId="0" applyFont="1" applyFill="1" applyBorder="1"/>
    <xf numFmtId="4" fontId="31" fillId="5" borderId="211" xfId="0" applyNumberFormat="1" applyFont="1" applyFill="1" applyBorder="1" applyAlignment="1">
      <alignment horizontal="right" vertical="center"/>
    </xf>
    <xf numFmtId="166" fontId="31" fillId="5" borderId="211" xfId="0" applyNumberFormat="1" applyFont="1" applyFill="1" applyBorder="1" applyAlignment="1">
      <alignment horizontal="right" vertical="center"/>
    </xf>
    <xf numFmtId="49" fontId="24" fillId="5" borderId="59" xfId="0" applyNumberFormat="1" applyFont="1" applyFill="1" applyBorder="1" applyAlignment="1">
      <alignment horizontal="center" vertical="center"/>
    </xf>
    <xf numFmtId="166" fontId="24" fillId="5" borderId="201" xfId="0" applyNumberFormat="1" applyFont="1" applyFill="1" applyBorder="1" applyAlignment="1">
      <alignment horizontal="right" vertical="center"/>
    </xf>
    <xf numFmtId="4" fontId="31" fillId="5" borderId="0" xfId="0" applyNumberFormat="1" applyFont="1" applyFill="1" applyBorder="1" applyAlignment="1">
      <alignment horizontal="right" vertical="center"/>
    </xf>
    <xf numFmtId="166" fontId="31" fillId="5" borderId="0" xfId="0" applyNumberFormat="1" applyFont="1" applyFill="1" applyBorder="1" applyAlignment="1">
      <alignment horizontal="right" vertical="center"/>
    </xf>
    <xf numFmtId="0" fontId="22" fillId="0" borderId="13" xfId="0" applyFont="1" applyBorder="1"/>
    <xf numFmtId="0" fontId="3" fillId="0" borderId="0" xfId="0" applyFont="1" applyFill="1" applyBorder="1" applyAlignment="1">
      <alignment horizontal="right" vertical="center" wrapText="1"/>
    </xf>
    <xf numFmtId="0" fontId="31" fillId="5" borderId="22" xfId="0" applyFont="1" applyFill="1" applyBorder="1" applyAlignment="1">
      <alignment vertical="center"/>
    </xf>
    <xf numFmtId="165" fontId="31" fillId="5" borderId="22" xfId="0" applyNumberFormat="1" applyFont="1" applyFill="1" applyBorder="1" applyAlignment="1">
      <alignment horizontal="right" vertical="center"/>
    </xf>
    <xf numFmtId="3" fontId="31" fillId="5" borderId="0" xfId="0" applyNumberFormat="1" applyFont="1" applyFill="1" applyBorder="1" applyAlignment="1">
      <alignment vertical="center" wrapText="1"/>
    </xf>
    <xf numFmtId="165" fontId="31" fillId="5" borderId="0" xfId="0" applyNumberFormat="1" applyFont="1" applyFill="1" applyBorder="1" applyAlignment="1">
      <alignment horizontal="right" vertical="center"/>
    </xf>
    <xf numFmtId="3" fontId="31" fillId="5" borderId="22" xfId="0" applyNumberFormat="1" applyFont="1" applyFill="1" applyBorder="1" applyAlignment="1">
      <alignment vertical="center" wrapText="1"/>
    </xf>
    <xf numFmtId="166" fontId="24" fillId="5" borderId="212" xfId="0" applyNumberFormat="1" applyFont="1" applyFill="1" applyBorder="1" applyAlignment="1">
      <alignment horizontal="right" vertical="center"/>
    </xf>
    <xf numFmtId="0" fontId="31" fillId="5" borderId="98" xfId="0" applyFont="1" applyFill="1" applyBorder="1" applyAlignment="1">
      <alignment vertical="center"/>
    </xf>
    <xf numFmtId="165" fontId="31" fillId="5" borderId="98" xfId="0" applyNumberFormat="1" applyFont="1" applyFill="1" applyBorder="1" applyAlignment="1">
      <alignment horizontal="right" vertical="center"/>
    </xf>
    <xf numFmtId="166" fontId="31" fillId="5" borderId="98" xfId="0" applyNumberFormat="1" applyFont="1" applyFill="1" applyBorder="1" applyAlignment="1">
      <alignment horizontal="right" vertical="center"/>
    </xf>
    <xf numFmtId="0" fontId="24" fillId="5" borderId="5" xfId="0" applyFont="1" applyFill="1" applyBorder="1" applyAlignment="1">
      <alignment vertical="center"/>
    </xf>
    <xf numFmtId="165" fontId="24" fillId="5" borderId="10" xfId="0" applyNumberFormat="1" applyFont="1" applyFill="1" applyBorder="1" applyAlignment="1">
      <alignment vertical="center" shrinkToFit="1"/>
    </xf>
    <xf numFmtId="165" fontId="31" fillId="5" borderId="5" xfId="0" applyNumberFormat="1" applyFont="1" applyFill="1" applyBorder="1" applyAlignment="1">
      <alignment vertical="center"/>
    </xf>
    <xf numFmtId="166" fontId="31" fillId="5" borderId="31" xfId="0" applyNumberFormat="1" applyFont="1" applyFill="1" applyBorder="1" applyAlignment="1">
      <alignment horizontal="right" vertical="center"/>
    </xf>
    <xf numFmtId="0" fontId="24" fillId="5" borderId="193" xfId="0" applyFont="1" applyFill="1" applyBorder="1" applyAlignment="1">
      <alignment vertical="center"/>
    </xf>
    <xf numFmtId="165" fontId="24" fillId="5" borderId="213" xfId="0" applyNumberFormat="1" applyFont="1" applyFill="1" applyBorder="1" applyAlignment="1">
      <alignment vertical="center"/>
    </xf>
    <xf numFmtId="166" fontId="24" fillId="5" borderId="193" xfId="0" applyNumberFormat="1" applyFont="1" applyFill="1" applyBorder="1" applyAlignment="1">
      <alignment horizontal="right" vertical="center"/>
    </xf>
    <xf numFmtId="165" fontId="31" fillId="5" borderId="144" xfId="0" applyNumberFormat="1" applyFont="1" applyFill="1" applyBorder="1" applyAlignment="1">
      <alignment vertical="center"/>
    </xf>
    <xf numFmtId="165" fontId="31" fillId="5" borderId="22" xfId="0" applyNumberFormat="1" applyFont="1" applyFill="1" applyBorder="1" applyAlignment="1">
      <alignment vertical="center"/>
    </xf>
    <xf numFmtId="165" fontId="31" fillId="5" borderId="211" xfId="0" applyNumberFormat="1" applyFont="1" applyFill="1" applyBorder="1" applyAlignment="1">
      <alignment horizontal="right" vertical="center"/>
    </xf>
    <xf numFmtId="0" fontId="31" fillId="5" borderId="7" xfId="0" applyFont="1" applyFill="1" applyBorder="1" applyAlignment="1">
      <alignment vertical="center"/>
    </xf>
    <xf numFmtId="0" fontId="31" fillId="5" borderId="60" xfId="0" applyFont="1" applyFill="1" applyBorder="1" applyAlignment="1">
      <alignment vertical="center"/>
    </xf>
    <xf numFmtId="0" fontId="61" fillId="5" borderId="7" xfId="0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right" vertical="center"/>
    </xf>
    <xf numFmtId="0" fontId="60" fillId="0" borderId="2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165" fontId="50" fillId="0" borderId="2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shrinkToFit="1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4" fontId="72" fillId="0" borderId="269" xfId="0" applyNumberFormat="1" applyFont="1" applyBorder="1" applyAlignment="1">
      <alignment vertical="center"/>
    </xf>
    <xf numFmtId="4" fontId="72" fillId="0" borderId="270" xfId="0" applyNumberFormat="1" applyFont="1" applyBorder="1" applyAlignment="1">
      <alignment vertical="center"/>
    </xf>
    <xf numFmtId="4" fontId="72" fillId="0" borderId="271" xfId="0" applyNumberFormat="1" applyFont="1" applyBorder="1" applyAlignment="1">
      <alignment vertical="center"/>
    </xf>
    <xf numFmtId="4" fontId="72" fillId="0" borderId="272" xfId="0" applyNumberFormat="1" applyFont="1" applyBorder="1" applyAlignment="1">
      <alignment vertical="center"/>
    </xf>
    <xf numFmtId="4" fontId="72" fillId="0" borderId="273" xfId="0" applyNumberFormat="1" applyFont="1" applyBorder="1" applyAlignment="1">
      <alignment vertical="center"/>
    </xf>
    <xf numFmtId="4" fontId="72" fillId="0" borderId="274" xfId="0" applyNumberFormat="1" applyFont="1" applyBorder="1" applyAlignment="1">
      <alignment vertical="center"/>
    </xf>
    <xf numFmtId="4" fontId="72" fillId="0" borderId="275" xfId="0" applyNumberFormat="1" applyFont="1" applyBorder="1" applyAlignment="1">
      <alignment vertical="center"/>
    </xf>
    <xf numFmtId="4" fontId="72" fillId="0" borderId="276" xfId="0" applyNumberFormat="1" applyFont="1" applyBorder="1" applyAlignment="1">
      <alignment vertical="center"/>
    </xf>
    <xf numFmtId="0" fontId="7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" fontId="24" fillId="0" borderId="11" xfId="0" applyNumberFormat="1" applyFont="1" applyFill="1" applyBorder="1" applyAlignment="1">
      <alignment horizontal="right" vertical="center" wrapText="1"/>
    </xf>
    <xf numFmtId="0" fontId="24" fillId="0" borderId="7" xfId="0" applyFont="1" applyFill="1" applyBorder="1" applyAlignment="1">
      <alignment vertical="center" wrapText="1"/>
    </xf>
    <xf numFmtId="4" fontId="24" fillId="0" borderId="7" xfId="0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textRotation="90"/>
    </xf>
    <xf numFmtId="49" fontId="24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right" vertical="top" wrapText="1"/>
    </xf>
    <xf numFmtId="0" fontId="31" fillId="0" borderId="277" xfId="0" applyFont="1" applyFill="1" applyBorder="1" applyAlignment="1">
      <alignment vertical="center"/>
    </xf>
    <xf numFmtId="165" fontId="24" fillId="0" borderId="277" xfId="0" applyNumberFormat="1" applyFont="1" applyFill="1" applyBorder="1" applyAlignment="1">
      <alignment vertical="center"/>
    </xf>
    <xf numFmtId="166" fontId="7" fillId="0" borderId="277" xfId="0" applyNumberFormat="1" applyFont="1" applyFill="1" applyBorder="1" applyAlignment="1">
      <alignment vertical="center"/>
    </xf>
    <xf numFmtId="0" fontId="24" fillId="0" borderId="278" xfId="0" applyFont="1" applyFill="1" applyBorder="1" applyAlignment="1">
      <alignment vertical="center"/>
    </xf>
    <xf numFmtId="165" fontId="24" fillId="0" borderId="279" xfId="0" applyNumberFormat="1" applyFont="1" applyFill="1" applyBorder="1" applyAlignment="1">
      <alignment vertical="center"/>
    </xf>
    <xf numFmtId="166" fontId="7" fillId="0" borderId="279" xfId="0" applyNumberFormat="1" applyFont="1" applyFill="1" applyBorder="1" applyAlignment="1">
      <alignment vertical="center"/>
    </xf>
    <xf numFmtId="0" fontId="24" fillId="0" borderId="280" xfId="0" applyFont="1" applyFill="1" applyBorder="1" applyAlignment="1">
      <alignment vertical="center"/>
    </xf>
    <xf numFmtId="165" fontId="24" fillId="0" borderId="281" xfId="0" applyNumberFormat="1" applyFont="1" applyFill="1" applyBorder="1" applyAlignment="1">
      <alignment vertical="center"/>
    </xf>
    <xf numFmtId="166" fontId="7" fillId="0" borderId="281" xfId="0" applyNumberFormat="1" applyFont="1" applyFill="1" applyBorder="1" applyAlignment="1">
      <alignment vertical="center"/>
    </xf>
    <xf numFmtId="4" fontId="24" fillId="0" borderId="126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4" fontId="24" fillId="0" borderId="131" xfId="0" applyNumberFormat="1" applyFont="1" applyFill="1" applyBorder="1" applyAlignment="1">
      <alignment vertical="center"/>
    </xf>
    <xf numFmtId="4" fontId="24" fillId="0" borderId="132" xfId="0" applyNumberFormat="1" applyFont="1" applyFill="1" applyBorder="1" applyAlignment="1">
      <alignment vertical="center"/>
    </xf>
    <xf numFmtId="4" fontId="24" fillId="0" borderId="133" xfId="0" applyNumberFormat="1" applyFont="1" applyFill="1" applyBorder="1" applyAlignment="1">
      <alignment vertical="center"/>
    </xf>
    <xf numFmtId="4" fontId="24" fillId="0" borderId="134" xfId="0" applyNumberFormat="1" applyFont="1" applyFill="1" applyBorder="1" applyAlignment="1">
      <alignment vertical="center"/>
    </xf>
    <xf numFmtId="4" fontId="24" fillId="0" borderId="135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80" fillId="0" borderId="192" xfId="0" applyFont="1" applyFill="1" applyBorder="1" applyAlignment="1">
      <alignment horizontal="center" vertical="center"/>
    </xf>
    <xf numFmtId="0" fontId="55" fillId="0" borderId="192" xfId="0" applyFont="1" applyBorder="1" applyAlignment="1">
      <alignment horizontal="center"/>
    </xf>
    <xf numFmtId="0" fontId="79" fillId="0" borderId="0" xfId="0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/>
    </xf>
    <xf numFmtId="0" fontId="79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right" vertical="center" wrapText="1"/>
    </xf>
    <xf numFmtId="0" fontId="31" fillId="0" borderId="155" xfId="0" applyFont="1" applyBorder="1" applyAlignment="1">
      <alignment horizontal="center" vertical="center" textRotation="90"/>
    </xf>
    <xf numFmtId="0" fontId="32" fillId="0" borderId="155" xfId="0" applyFont="1" applyBorder="1" applyAlignment="1">
      <alignment horizontal="center" vertical="center" textRotation="90"/>
    </xf>
    <xf numFmtId="0" fontId="32" fillId="0" borderId="215" xfId="0" applyFont="1" applyBorder="1" applyAlignment="1">
      <alignment horizontal="center" vertical="center" textRotation="90"/>
    </xf>
    <xf numFmtId="0" fontId="31" fillId="5" borderId="214" xfId="0" applyFont="1" applyFill="1" applyBorder="1" applyAlignment="1">
      <alignment horizontal="center" vertical="center" textRotation="90"/>
    </xf>
    <xf numFmtId="0" fontId="31" fillId="5" borderId="155" xfId="0" applyFont="1" applyFill="1" applyBorder="1" applyAlignment="1">
      <alignment horizontal="center" vertical="center" textRotation="90"/>
    </xf>
    <xf numFmtId="0" fontId="22" fillId="0" borderId="155" xfId="0" applyFont="1" applyBorder="1" applyAlignment="1">
      <alignment horizontal="center" vertical="center" textRotation="90"/>
    </xf>
    <xf numFmtId="0" fontId="0" fillId="0" borderId="155" xfId="0" applyBorder="1" applyAlignment="1">
      <alignment horizontal="center" vertical="center" textRotation="90"/>
    </xf>
    <xf numFmtId="0" fontId="22" fillId="5" borderId="155" xfId="0" applyFont="1" applyFill="1" applyBorder="1" applyAlignment="1">
      <alignment horizontal="center" vertical="center" textRotation="90"/>
    </xf>
    <xf numFmtId="0" fontId="22" fillId="5" borderId="215" xfId="0" applyFont="1" applyFill="1" applyBorder="1" applyAlignment="1">
      <alignment horizontal="center" vertical="center" textRotation="90"/>
    </xf>
    <xf numFmtId="0" fontId="22" fillId="0" borderId="0" xfId="0" applyFont="1" applyBorder="1" applyAlignment="1">
      <alignment wrapText="1"/>
    </xf>
    <xf numFmtId="0" fontId="80" fillId="5" borderId="0" xfId="0" applyFont="1" applyFill="1" applyBorder="1" applyAlignment="1">
      <alignment horizontal="center" vertical="center"/>
    </xf>
    <xf numFmtId="0" fontId="31" fillId="5" borderId="216" xfId="0" applyFont="1" applyFill="1" applyBorder="1" applyAlignment="1">
      <alignment horizontal="center" vertical="center" textRotation="90"/>
    </xf>
    <xf numFmtId="0" fontId="31" fillId="5" borderId="215" xfId="0" applyFont="1" applyFill="1" applyBorder="1" applyAlignment="1">
      <alignment horizontal="center" vertical="center" textRotation="90"/>
    </xf>
    <xf numFmtId="0" fontId="31" fillId="5" borderId="8" xfId="0" applyFont="1" applyFill="1" applyBorder="1" applyAlignment="1">
      <alignment vertical="center" wrapText="1"/>
    </xf>
    <xf numFmtId="0" fontId="22" fillId="5" borderId="3" xfId="0" applyFont="1" applyFill="1" applyBorder="1" applyAlignment="1">
      <alignment vertical="center"/>
    </xf>
    <xf numFmtId="0" fontId="31" fillId="5" borderId="144" xfId="0" applyFont="1" applyFill="1" applyBorder="1" applyAlignment="1">
      <alignment vertical="center" wrapText="1"/>
    </xf>
    <xf numFmtId="0" fontId="22" fillId="0" borderId="217" xfId="0" applyFont="1" applyBorder="1" applyAlignment="1">
      <alignment vertical="center"/>
    </xf>
    <xf numFmtId="49" fontId="9" fillId="0" borderId="172" xfId="0" applyNumberFormat="1" applyFont="1" applyFill="1" applyBorder="1" applyAlignment="1">
      <alignment horizontal="center" vertical="center" wrapText="1"/>
    </xf>
    <xf numFmtId="49" fontId="9" fillId="0" borderId="155" xfId="0" applyNumberFormat="1" applyFont="1" applyFill="1" applyBorder="1" applyAlignment="1">
      <alignment horizontal="center" vertical="center" wrapText="1"/>
    </xf>
    <xf numFmtId="0" fontId="0" fillId="0" borderId="155" xfId="0" applyFill="1" applyBorder="1" applyAlignment="1">
      <alignment horizontal="center" vertical="center"/>
    </xf>
    <xf numFmtId="0" fontId="0" fillId="0" borderId="219" xfId="0" applyFill="1" applyBorder="1" applyAlignment="1">
      <alignment horizontal="center" vertical="center"/>
    </xf>
    <xf numFmtId="49" fontId="31" fillId="0" borderId="7" xfId="0" applyNumberFormat="1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49" fontId="31" fillId="0" borderId="8" xfId="0" applyNumberFormat="1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0" fillId="0" borderId="155" xfId="0" applyFill="1" applyBorder="1" applyAlignment="1">
      <alignment horizontal="center" vertical="center" wrapText="1"/>
    </xf>
    <xf numFmtId="0" fontId="0" fillId="0" borderId="219" xfId="0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165" fontId="31" fillId="0" borderId="31" xfId="0" applyNumberFormat="1" applyFont="1" applyBorder="1" applyAlignment="1">
      <alignment horizontal="center" vertical="center" wrapText="1"/>
    </xf>
    <xf numFmtId="165" fontId="35" fillId="0" borderId="9" xfId="0" applyNumberFormat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horizontal="right" vertical="center" wrapText="1"/>
    </xf>
    <xf numFmtId="0" fontId="31" fillId="0" borderId="2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1" fillId="0" borderId="8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2" fillId="0" borderId="3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9" fillId="0" borderId="155" xfId="0" applyNumberFormat="1" applyFont="1" applyFill="1" applyBorder="1" applyAlignment="1">
      <alignment horizontal="center" vertical="center"/>
    </xf>
    <xf numFmtId="49" fontId="9" fillId="0" borderId="219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left" vertical="center"/>
    </xf>
    <xf numFmtId="49" fontId="13" fillId="0" borderId="218" xfId="0" applyNumberFormat="1" applyFont="1" applyFill="1" applyBorder="1" applyAlignment="1">
      <alignment horizontal="center" vertical="center"/>
    </xf>
    <xf numFmtId="49" fontId="13" fillId="0" borderId="192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60" fillId="0" borderId="8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6" fillId="5" borderId="145" xfId="0" applyFont="1" applyFill="1" applyBorder="1" applyAlignment="1">
      <alignment horizontal="center" vertical="center"/>
    </xf>
    <xf numFmtId="0" fontId="57" fillId="5" borderId="220" xfId="0" applyFont="1" applyFill="1" applyBorder="1" applyAlignment="1">
      <alignment horizontal="center" vertical="center"/>
    </xf>
    <xf numFmtId="0" fontId="22" fillId="5" borderId="221" xfId="0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8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7" fillId="0" borderId="227" xfId="0" applyNumberFormat="1" applyFont="1" applyBorder="1" applyAlignment="1">
      <alignment vertical="center"/>
    </xf>
    <xf numFmtId="0" fontId="22" fillId="0" borderId="168" xfId="0" applyFont="1" applyBorder="1" applyAlignment="1">
      <alignment vertical="center"/>
    </xf>
    <xf numFmtId="0" fontId="22" fillId="0" borderId="228" xfId="0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0" fontId="22" fillId="0" borderId="222" xfId="0" applyFont="1" applyBorder="1" applyAlignment="1">
      <alignment vertical="center"/>
    </xf>
    <xf numFmtId="0" fontId="22" fillId="0" borderId="223" xfId="0" applyFont="1" applyBorder="1" applyAlignment="1">
      <alignment vertical="center"/>
    </xf>
    <xf numFmtId="0" fontId="22" fillId="0" borderId="224" xfId="0" applyFont="1" applyBorder="1" applyAlignment="1">
      <alignment vertical="center"/>
    </xf>
    <xf numFmtId="0" fontId="22" fillId="0" borderId="225" xfId="0" applyFont="1" applyBorder="1" applyAlignment="1">
      <alignment vertical="center"/>
    </xf>
    <xf numFmtId="0" fontId="22" fillId="0" borderId="226" xfId="0" applyFont="1" applyBorder="1" applyAlignment="1">
      <alignment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7" fillId="0" borderId="222" xfId="0" applyNumberFormat="1" applyFont="1" applyBorder="1" applyAlignment="1">
      <alignment vertical="center"/>
    </xf>
    <xf numFmtId="164" fontId="7" fillId="0" borderId="223" xfId="0" applyNumberFormat="1" applyFont="1" applyBorder="1" applyAlignment="1">
      <alignment vertical="center"/>
    </xf>
    <xf numFmtId="164" fontId="7" fillId="0" borderId="224" xfId="0" applyNumberFormat="1" applyFont="1" applyBorder="1" applyAlignment="1">
      <alignment vertical="center"/>
    </xf>
    <xf numFmtId="164" fontId="7" fillId="0" borderId="225" xfId="0" applyNumberFormat="1" applyFont="1" applyBorder="1" applyAlignment="1">
      <alignment vertical="center"/>
    </xf>
    <xf numFmtId="164" fontId="7" fillId="0" borderId="226" xfId="0" applyNumberFormat="1" applyFont="1" applyBorder="1" applyAlignment="1">
      <alignment vertical="center"/>
    </xf>
    <xf numFmtId="164" fontId="7" fillId="0" borderId="168" xfId="0" applyNumberFormat="1" applyFont="1" applyBorder="1" applyAlignment="1">
      <alignment vertical="center"/>
    </xf>
    <xf numFmtId="164" fontId="7" fillId="0" borderId="228" xfId="0" applyNumberFormat="1" applyFont="1" applyBorder="1" applyAlignment="1">
      <alignment vertical="center"/>
    </xf>
    <xf numFmtId="164" fontId="28" fillId="5" borderId="7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64" fontId="3" fillId="0" borderId="227" xfId="0" applyNumberFormat="1" applyFont="1" applyBorder="1" applyAlignment="1">
      <alignment vertical="center"/>
    </xf>
    <xf numFmtId="0" fontId="21" fillId="0" borderId="168" xfId="0" applyFont="1" applyBorder="1" applyAlignment="1">
      <alignment vertical="center"/>
    </xf>
    <xf numFmtId="0" fontId="21" fillId="0" borderId="228" xfId="0" applyFont="1" applyBorder="1" applyAlignment="1">
      <alignment vertical="center"/>
    </xf>
    <xf numFmtId="164" fontId="15" fillId="0" borderId="8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15" fillId="0" borderId="2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7" fillId="0" borderId="31" xfId="0" applyFont="1" applyBorder="1" applyAlignment="1">
      <alignment horizontal="center" vertical="center" textRotation="90"/>
    </xf>
    <xf numFmtId="0" fontId="16" fillId="0" borderId="10" xfId="0" applyFont="1" applyBorder="1" applyAlignment="1">
      <alignment horizontal="center" vertical="center" textRotation="90"/>
    </xf>
    <xf numFmtId="0" fontId="16" fillId="0" borderId="9" xfId="0" applyFont="1" applyBorder="1" applyAlignment="1">
      <alignment horizontal="center" vertical="center" textRotation="90"/>
    </xf>
    <xf numFmtId="0" fontId="27" fillId="0" borderId="5" xfId="0" applyFont="1" applyBorder="1" applyAlignment="1">
      <alignment horizontal="center" vertical="center" textRotation="90"/>
    </xf>
    <xf numFmtId="164" fontId="5" fillId="0" borderId="0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90"/>
    </xf>
    <xf numFmtId="0" fontId="27" fillId="0" borderId="9" xfId="0" applyFont="1" applyBorder="1" applyAlignment="1">
      <alignment horizontal="center" vertical="center" textRotation="90"/>
    </xf>
    <xf numFmtId="164" fontId="5" fillId="0" borderId="227" xfId="0" applyNumberFormat="1" applyFont="1" applyBorder="1" applyAlignment="1">
      <alignment vertical="center"/>
    </xf>
    <xf numFmtId="164" fontId="5" fillId="0" borderId="168" xfId="0" applyNumberFormat="1" applyFont="1" applyBorder="1" applyAlignment="1">
      <alignment vertical="center"/>
    </xf>
    <xf numFmtId="164" fontId="5" fillId="0" borderId="228" xfId="0" applyNumberFormat="1" applyFont="1" applyBorder="1" applyAlignment="1">
      <alignment vertical="center"/>
    </xf>
    <xf numFmtId="164" fontId="15" fillId="0" borderId="4" xfId="0" applyNumberFormat="1" applyFont="1" applyBorder="1" applyAlignment="1">
      <alignment horizontal="center" vertical="center"/>
    </xf>
    <xf numFmtId="164" fontId="15" fillId="0" borderId="12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25" fillId="0" borderId="8" xfId="0" applyNumberFormat="1" applyFont="1" applyBorder="1" applyAlignment="1">
      <alignment horizontal="left" vertical="center"/>
    </xf>
    <xf numFmtId="164" fontId="25" fillId="0" borderId="15" xfId="0" applyNumberFormat="1" applyFont="1" applyBorder="1" applyAlignment="1">
      <alignment horizontal="left" vertical="center"/>
    </xf>
    <xf numFmtId="164" fontId="12" fillId="0" borderId="229" xfId="0" applyNumberFormat="1" applyFont="1" applyBorder="1" applyAlignment="1">
      <alignment vertical="center"/>
    </xf>
    <xf numFmtId="0" fontId="29" fillId="0" borderId="230" xfId="0" applyFont="1" applyBorder="1" applyAlignment="1">
      <alignment vertical="center"/>
    </xf>
    <xf numFmtId="164" fontId="25" fillId="0" borderId="8" xfId="0" applyNumberFormat="1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4" fontId="15" fillId="0" borderId="15" xfId="0" applyNumberFormat="1" applyFont="1" applyBorder="1" applyAlignment="1">
      <alignment horizontal="center" vertical="center" wrapText="1"/>
    </xf>
    <xf numFmtId="0" fontId="46" fillId="0" borderId="7" xfId="0" applyFont="1" applyBorder="1" applyAlignment="1">
      <alignment horizontal="right" vertical="center" wrapText="1"/>
    </xf>
    <xf numFmtId="164" fontId="78" fillId="5" borderId="7" xfId="0" applyNumberFormat="1" applyFont="1" applyFill="1" applyBorder="1" applyAlignment="1">
      <alignment horizontal="center" vertical="center" wrapText="1"/>
    </xf>
    <xf numFmtId="164" fontId="42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0" fontId="44" fillId="0" borderId="8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164" fontId="42" fillId="0" borderId="8" xfId="0" applyNumberFormat="1" applyFont="1" applyFill="1" applyBorder="1" applyAlignment="1">
      <alignment horizontal="center" vertical="center" wrapText="1"/>
    </xf>
    <xf numFmtId="164" fontId="42" fillId="0" borderId="15" xfId="0" applyNumberFormat="1" applyFont="1" applyFill="1" applyBorder="1" applyAlignment="1">
      <alignment horizontal="center" vertical="center" wrapText="1"/>
    </xf>
    <xf numFmtId="164" fontId="42" fillId="0" borderId="3" xfId="0" applyNumberFormat="1" applyFont="1" applyFill="1" applyBorder="1" applyAlignment="1">
      <alignment horizontal="center" vertical="center" wrapText="1"/>
    </xf>
    <xf numFmtId="164" fontId="42" fillId="0" borderId="8" xfId="0" applyNumberFormat="1" applyFont="1" applyBorder="1" applyAlignment="1">
      <alignment horizontal="center" vertical="center" wrapText="1"/>
    </xf>
    <xf numFmtId="164" fontId="42" fillId="0" borderId="15" xfId="0" applyNumberFormat="1" applyFont="1" applyBorder="1" applyAlignment="1">
      <alignment horizontal="center" vertical="center" wrapText="1"/>
    </xf>
    <xf numFmtId="164" fontId="42" fillId="0" borderId="3" xfId="0" applyNumberFormat="1" applyFont="1" applyBorder="1" applyAlignment="1">
      <alignment horizontal="center" vertical="center" wrapText="1"/>
    </xf>
    <xf numFmtId="164" fontId="42" fillId="0" borderId="8" xfId="0" applyNumberFormat="1" applyFont="1" applyBorder="1" applyAlignment="1">
      <alignment horizontal="center" vertical="center"/>
    </xf>
    <xf numFmtId="164" fontId="42" fillId="0" borderId="15" xfId="0" applyNumberFormat="1" applyFont="1" applyBorder="1" applyAlignment="1">
      <alignment horizontal="center" vertical="center"/>
    </xf>
    <xf numFmtId="164" fontId="42" fillId="0" borderId="3" xfId="0" applyNumberFormat="1" applyFont="1" applyBorder="1" applyAlignment="1">
      <alignment horizontal="center" vertical="center"/>
    </xf>
    <xf numFmtId="164" fontId="40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 textRotation="90"/>
    </xf>
    <xf numFmtId="0" fontId="46" fillId="0" borderId="10" xfId="0" applyFont="1" applyBorder="1" applyAlignment="1">
      <alignment horizontal="center" vertical="center" textRotation="90"/>
    </xf>
    <xf numFmtId="0" fontId="46" fillId="0" borderId="9" xfId="0" applyFont="1" applyBorder="1" applyAlignment="1">
      <alignment horizontal="center" vertical="center" textRotation="90"/>
    </xf>
    <xf numFmtId="0" fontId="45" fillId="0" borderId="31" xfId="0" applyFont="1" applyBorder="1" applyAlignment="1">
      <alignment horizontal="center" vertical="center" textRotation="90"/>
    </xf>
    <xf numFmtId="0" fontId="45" fillId="0" borderId="10" xfId="0" applyFont="1" applyBorder="1" applyAlignment="1">
      <alignment horizontal="center" vertical="center" textRotation="90"/>
    </xf>
    <xf numFmtId="0" fontId="45" fillId="0" borderId="9" xfId="0" applyFont="1" applyBorder="1" applyAlignment="1">
      <alignment horizontal="center" vertical="center" textRotation="90"/>
    </xf>
    <xf numFmtId="164" fontId="42" fillId="0" borderId="6" xfId="0" applyNumberFormat="1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vertical="center" wrapText="1"/>
    </xf>
    <xf numFmtId="0" fontId="43" fillId="0" borderId="14" xfId="0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23" fillId="0" borderId="10" xfId="0" applyFont="1" applyBorder="1" applyAlignment="1">
      <alignment horizontal="center" vertical="center" textRotation="90"/>
    </xf>
    <xf numFmtId="0" fontId="23" fillId="0" borderId="9" xfId="0" applyFont="1" applyBorder="1" applyAlignment="1">
      <alignment horizontal="center" vertical="center" textRotation="90"/>
    </xf>
    <xf numFmtId="164" fontId="10" fillId="0" borderId="31" xfId="0" applyNumberFormat="1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textRotation="90"/>
    </xf>
    <xf numFmtId="0" fontId="22" fillId="0" borderId="9" xfId="0" applyFont="1" applyBorder="1" applyAlignment="1">
      <alignment textRotation="90"/>
    </xf>
    <xf numFmtId="0" fontId="9" fillId="0" borderId="7" xfId="0" applyFont="1" applyBorder="1" applyAlignment="1">
      <alignment horizontal="right" vertical="center" wrapText="1"/>
    </xf>
    <xf numFmtId="0" fontId="0" fillId="5" borderId="7" xfId="0" applyFill="1" applyBorder="1" applyAlignment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0" borderId="185" xfId="0" applyFont="1" applyFill="1" applyBorder="1" applyAlignment="1">
      <alignment horizontal="center" vertical="center" wrapText="1"/>
    </xf>
    <xf numFmtId="0" fontId="31" fillId="0" borderId="231" xfId="0" applyFont="1" applyFill="1" applyBorder="1" applyAlignment="1">
      <alignment horizontal="center" vertical="center" wrapText="1"/>
    </xf>
    <xf numFmtId="4" fontId="5" fillId="5" borderId="0" xfId="0" applyNumberFormat="1" applyFont="1" applyFill="1" applyBorder="1" applyAlignment="1">
      <alignment vertical="center" wrapText="1"/>
    </xf>
    <xf numFmtId="0" fontId="20" fillId="5" borderId="0" xfId="0" applyFont="1" applyFill="1" applyBorder="1" applyAlignment="1">
      <alignment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vertical="center"/>
    </xf>
    <xf numFmtId="0" fontId="6" fillId="4" borderId="23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/>
    </xf>
    <xf numFmtId="4" fontId="9" fillId="0" borderId="11" xfId="0" applyNumberFormat="1" applyFont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31" fillId="0" borderId="80" xfId="0" applyFont="1" applyBorder="1" applyAlignment="1">
      <alignment horizontal="center" vertical="center" wrapText="1"/>
    </xf>
    <xf numFmtId="0" fontId="31" fillId="0" borderId="166" xfId="0" applyFont="1" applyBorder="1" applyAlignment="1">
      <alignment horizontal="center" vertical="center"/>
    </xf>
    <xf numFmtId="0" fontId="31" fillId="0" borderId="241" xfId="0" applyFont="1" applyBorder="1" applyAlignment="1">
      <alignment horizontal="center" vertical="center"/>
    </xf>
    <xf numFmtId="0" fontId="31" fillId="0" borderId="242" xfId="0" applyFont="1" applyBorder="1" applyAlignment="1">
      <alignment horizontal="center" vertical="center" wrapText="1"/>
    </xf>
    <xf numFmtId="0" fontId="31" fillId="0" borderId="243" xfId="0" applyFont="1" applyBorder="1" applyAlignment="1">
      <alignment horizontal="center" vertical="center"/>
    </xf>
    <xf numFmtId="0" fontId="31" fillId="0" borderId="244" xfId="0" applyFont="1" applyBorder="1" applyAlignment="1">
      <alignment horizontal="center" vertical="center"/>
    </xf>
    <xf numFmtId="0" fontId="31" fillId="0" borderId="245" xfId="0" applyFont="1" applyBorder="1" applyAlignment="1">
      <alignment horizontal="center" vertical="center" wrapText="1"/>
    </xf>
    <xf numFmtId="0" fontId="31" fillId="0" borderId="246" xfId="0" applyFont="1" applyBorder="1" applyAlignment="1">
      <alignment horizontal="center" vertical="center" wrapText="1"/>
    </xf>
    <xf numFmtId="0" fontId="31" fillId="0" borderId="233" xfId="0" applyFont="1" applyBorder="1" applyAlignment="1">
      <alignment horizontal="center" vertical="center" wrapText="1"/>
    </xf>
    <xf numFmtId="0" fontId="31" fillId="0" borderId="234" xfId="0" applyFont="1" applyBorder="1" applyAlignment="1">
      <alignment horizontal="center" vertical="center" wrapText="1"/>
    </xf>
    <xf numFmtId="0" fontId="31" fillId="0" borderId="235" xfId="0" applyFont="1" applyBorder="1" applyAlignment="1">
      <alignment horizontal="center" vertical="center" wrapText="1"/>
    </xf>
    <xf numFmtId="0" fontId="31" fillId="0" borderId="236" xfId="0" applyFont="1" applyBorder="1" applyAlignment="1">
      <alignment horizontal="center" vertical="center" wrapText="1"/>
    </xf>
    <xf numFmtId="0" fontId="31" fillId="0" borderId="237" xfId="0" applyFont="1" applyBorder="1" applyAlignment="1">
      <alignment horizontal="center" vertical="center" wrapText="1"/>
    </xf>
    <xf numFmtId="0" fontId="9" fillId="0" borderId="238" xfId="0" applyFont="1" applyBorder="1" applyAlignment="1">
      <alignment vertical="center" wrapText="1"/>
    </xf>
    <xf numFmtId="0" fontId="31" fillId="0" borderId="239" xfId="0" applyFont="1" applyBorder="1" applyAlignment="1">
      <alignment horizontal="center" vertical="center" wrapText="1"/>
    </xf>
    <xf numFmtId="0" fontId="9" fillId="0" borderId="240" xfId="0" applyFont="1" applyBorder="1" applyAlignment="1">
      <alignment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9" fontId="52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7" fillId="0" borderId="131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165" fontId="52" fillId="0" borderId="126" xfId="0" applyNumberFormat="1" applyFont="1" applyFill="1" applyBorder="1" applyAlignment="1">
      <alignment horizontal="center" vertical="center" wrapText="1"/>
    </xf>
    <xf numFmtId="165" fontId="52" fillId="0" borderId="15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31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60" fillId="4" borderId="247" xfId="0" applyFont="1" applyFill="1" applyBorder="1" applyAlignment="1">
      <alignment horizontal="left" vertical="center" wrapText="1"/>
    </xf>
    <xf numFmtId="0" fontId="56" fillId="4" borderId="247" xfId="0" applyFont="1" applyFill="1" applyBorder="1" applyAlignment="1">
      <alignment horizontal="left" vertical="center" wrapText="1"/>
    </xf>
    <xf numFmtId="0" fontId="22" fillId="4" borderId="247" xfId="0" applyFont="1" applyFill="1" applyBorder="1" applyAlignment="1"/>
    <xf numFmtId="0" fontId="0" fillId="0" borderId="247" xfId="0" applyBorder="1" applyAlignment="1"/>
    <xf numFmtId="0" fontId="56" fillId="0" borderId="100" xfId="0" applyFont="1" applyBorder="1" applyAlignment="1">
      <alignment horizontal="center" vertical="center"/>
    </xf>
    <xf numFmtId="0" fontId="56" fillId="0" borderId="248" xfId="0" applyFont="1" applyBorder="1" applyAlignment="1">
      <alignment horizontal="center" vertical="center"/>
    </xf>
    <xf numFmtId="0" fontId="0" fillId="0" borderId="248" xfId="0" applyBorder="1" applyAlignment="1">
      <alignment horizontal="center" vertical="center"/>
    </xf>
    <xf numFmtId="0" fontId="0" fillId="0" borderId="249" xfId="0" applyBorder="1" applyAlignment="1">
      <alignment horizontal="center" vertical="center"/>
    </xf>
    <xf numFmtId="0" fontId="24" fillId="0" borderId="111" xfId="0" applyFont="1" applyBorder="1" applyAlignment="1">
      <alignment horizontal="center" vertical="center"/>
    </xf>
    <xf numFmtId="0" fontId="24" fillId="0" borderId="156" xfId="0" applyFont="1" applyBorder="1" applyAlignment="1">
      <alignment horizontal="center" vertical="center"/>
    </xf>
    <xf numFmtId="0" fontId="69" fillId="0" borderId="7" xfId="0" applyFont="1" applyBorder="1" applyAlignment="1">
      <alignment horizontal="center" vertical="center" wrapText="1"/>
    </xf>
    <xf numFmtId="0" fontId="69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56" fillId="0" borderId="0" xfId="0" applyFont="1" applyBorder="1" applyAlignment="1">
      <alignment horizontal="left" vertical="center" wrapText="1"/>
    </xf>
    <xf numFmtId="0" fontId="56" fillId="0" borderId="31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71" fillId="0" borderId="89" xfId="0" applyFont="1" applyBorder="1" applyAlignment="1">
      <alignment horizontal="center" vertical="center"/>
    </xf>
    <xf numFmtId="0" fontId="71" fillId="0" borderId="90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156" xfId="0" applyFont="1" applyBorder="1" applyAlignment="1">
      <alignment horizontal="center" vertical="center"/>
    </xf>
    <xf numFmtId="0" fontId="9" fillId="0" borderId="7" xfId="0" applyFont="1" applyBorder="1" applyAlignment="1"/>
    <xf numFmtId="0" fontId="71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1" fillId="0" borderId="116" xfId="0" applyFont="1" applyBorder="1" applyAlignment="1">
      <alignment horizontal="center" vertical="center" wrapText="1"/>
    </xf>
    <xf numFmtId="0" fontId="71" fillId="0" borderId="100" xfId="0" applyFont="1" applyBorder="1" applyAlignment="1">
      <alignment horizontal="center" vertical="center" wrapText="1"/>
    </xf>
    <xf numFmtId="0" fontId="71" fillId="0" borderId="162" xfId="0" applyFont="1" applyBorder="1" applyAlignment="1">
      <alignment horizontal="center" vertical="center" wrapText="1"/>
    </xf>
    <xf numFmtId="0" fontId="71" fillId="0" borderId="91" xfId="0" applyFont="1" applyBorder="1" applyAlignment="1">
      <alignment horizontal="center" vertical="center"/>
    </xf>
    <xf numFmtId="0" fontId="31" fillId="4" borderId="250" xfId="0" applyFont="1" applyFill="1" applyBorder="1" applyAlignment="1">
      <alignment vertical="center" wrapText="1"/>
    </xf>
    <xf numFmtId="0" fontId="22" fillId="4" borderId="251" xfId="0" applyFont="1" applyFill="1" applyBorder="1" applyAlignment="1">
      <alignment vertical="center"/>
    </xf>
    <xf numFmtId="0" fontId="31" fillId="0" borderId="80" xfId="0" applyFont="1" applyFill="1" applyBorder="1" applyAlignment="1">
      <alignment horizontal="left" vertical="center"/>
    </xf>
    <xf numFmtId="0" fontId="31" fillId="0" borderId="227" xfId="0" applyFont="1" applyFill="1" applyBorder="1" applyAlignment="1">
      <alignment horizontal="left" vertical="center"/>
    </xf>
    <xf numFmtId="0" fontId="31" fillId="0" borderId="250" xfId="0" applyFont="1" applyFill="1" applyBorder="1" applyAlignment="1">
      <alignment vertical="center" wrapText="1"/>
    </xf>
    <xf numFmtId="0" fontId="22" fillId="0" borderId="251" xfId="0" applyFont="1" applyFill="1" applyBorder="1" applyAlignment="1">
      <alignment vertical="center"/>
    </xf>
    <xf numFmtId="0" fontId="31" fillId="4" borderId="8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vertical="center" wrapText="1"/>
    </xf>
    <xf numFmtId="0" fontId="31" fillId="0" borderId="80" xfId="0" applyFont="1" applyFill="1" applyBorder="1" applyAlignment="1">
      <alignment vertical="center" wrapText="1"/>
    </xf>
    <xf numFmtId="0" fontId="76" fillId="0" borderId="227" xfId="0" applyFont="1" applyBorder="1" applyAlignment="1">
      <alignment vertical="center"/>
    </xf>
    <xf numFmtId="0" fontId="31" fillId="4" borderId="147" xfId="0" applyFont="1" applyFill="1" applyBorder="1" applyAlignment="1">
      <alignment vertical="center" wrapText="1"/>
    </xf>
    <xf numFmtId="0" fontId="22" fillId="4" borderId="252" xfId="0" applyFont="1" applyFill="1" applyBorder="1" applyAlignment="1">
      <alignment vertical="center"/>
    </xf>
    <xf numFmtId="0" fontId="58" fillId="0" borderId="80" xfId="0" applyFont="1" applyFill="1" applyBorder="1" applyAlignment="1">
      <alignment vertical="center" wrapText="1"/>
    </xf>
    <xf numFmtId="0" fontId="77" fillId="0" borderId="227" xfId="0" applyFont="1" applyBorder="1" applyAlignment="1">
      <alignment vertical="center"/>
    </xf>
    <xf numFmtId="0" fontId="58" fillId="0" borderId="8" xfId="0" applyFont="1" applyFill="1" applyBorder="1" applyAlignment="1">
      <alignment vertical="center" wrapText="1"/>
    </xf>
    <xf numFmtId="0" fontId="77" fillId="0" borderId="3" xfId="0" applyFont="1" applyBorder="1" applyAlignment="1">
      <alignment vertical="center"/>
    </xf>
  </cellXfs>
  <cellStyles count="4">
    <cellStyle name="čárky" xfId="1" builtinId="3"/>
    <cellStyle name="Hypertextový odkaz" xfId="2" builtinId="8"/>
    <cellStyle name="normální" xfId="0" builtinId="0"/>
    <cellStyle name="pro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/\\p5mssrv01\Rozpocet\OSS\1012.xls" TargetMode="External"/><Relationship Id="rId2" Type="http://schemas.openxmlformats.org/officeDocument/2006/relationships/hyperlink" Target="file:///\\p5mssrv01\Rozpocet\ROZBOR%20I%20Q%202014\1000.xls" TargetMode="External"/><Relationship Id="rId1" Type="http://schemas.openxmlformats.org/officeDocument/2006/relationships/hyperlink" Target="file:///\\p5mssrv01\Rozpocet\ROZBOR%20I%20Q%202014\tabulky%200400,0413,0421.xl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I180"/>
  <sheetViews>
    <sheetView view="pageBreakPreview" zoomScale="115" zoomScaleNormal="85" zoomScaleSheetLayoutView="115" workbookViewId="0">
      <selection activeCell="G12" sqref="G12"/>
    </sheetView>
  </sheetViews>
  <sheetFormatPr defaultRowHeight="12.75"/>
  <cols>
    <col min="1" max="1" width="11" style="32" customWidth="1"/>
    <col min="2" max="2" width="48.5703125" style="4" customWidth="1"/>
    <col min="3" max="5" width="12.5703125" style="4" customWidth="1"/>
    <col min="6" max="6" width="10.28515625" style="4" bestFit="1" customWidth="1"/>
    <col min="7" max="16384" width="9.140625" style="4"/>
  </cols>
  <sheetData>
    <row r="1" spans="1:8" ht="45.75" customHeight="1">
      <c r="A1" s="978" t="s">
        <v>596</v>
      </c>
      <c r="B1" s="979"/>
      <c r="C1" s="979"/>
      <c r="D1" s="979"/>
      <c r="E1" s="979"/>
      <c r="F1" s="27" t="s">
        <v>598</v>
      </c>
    </row>
    <row r="2" spans="1:8" s="1" customFormat="1" ht="41.25" customHeight="1">
      <c r="A2" s="140" t="s">
        <v>126</v>
      </c>
      <c r="B2" s="22" t="s">
        <v>22</v>
      </c>
      <c r="C2" s="23" t="s">
        <v>266</v>
      </c>
      <c r="D2" s="24" t="s">
        <v>267</v>
      </c>
      <c r="E2" s="24" t="s">
        <v>457</v>
      </c>
      <c r="F2" s="21" t="s">
        <v>47</v>
      </c>
      <c r="H2" s="5"/>
    </row>
    <row r="3" spans="1:8" s="1" customFormat="1" ht="15" customHeight="1">
      <c r="A3" s="87"/>
      <c r="B3" s="88" t="s">
        <v>65</v>
      </c>
      <c r="C3" s="89"/>
      <c r="D3" s="90"/>
      <c r="E3" s="89"/>
      <c r="F3" s="91"/>
    </row>
    <row r="4" spans="1:8" ht="15" hidden="1">
      <c r="A4" s="92">
        <v>1332</v>
      </c>
      <c r="B4" s="93" t="s">
        <v>30</v>
      </c>
      <c r="C4" s="94">
        <v>0</v>
      </c>
      <c r="D4" s="94">
        <v>0</v>
      </c>
      <c r="E4" s="94">
        <v>0</v>
      </c>
      <c r="F4" s="95">
        <v>0</v>
      </c>
    </row>
    <row r="5" spans="1:8" ht="15" customHeight="1">
      <c r="A5" s="141">
        <v>1341</v>
      </c>
      <c r="B5" s="523" t="s">
        <v>25</v>
      </c>
      <c r="C5" s="524">
        <v>2800</v>
      </c>
      <c r="D5" s="524">
        <v>2800</v>
      </c>
      <c r="E5" s="524">
        <v>2062.5</v>
      </c>
      <c r="F5" s="96">
        <f t="shared" ref="F5:F14" si="0">E5/D5</f>
        <v>0.7366071428571429</v>
      </c>
    </row>
    <row r="6" spans="1:8" ht="15" customHeight="1">
      <c r="A6" s="141">
        <v>1342</v>
      </c>
      <c r="B6" s="523" t="s">
        <v>1</v>
      </c>
      <c r="C6" s="524">
        <v>700</v>
      </c>
      <c r="D6" s="524">
        <v>700</v>
      </c>
      <c r="E6" s="524">
        <v>610.70000000000005</v>
      </c>
      <c r="F6" s="96">
        <f t="shared" si="0"/>
        <v>0.87242857142857144</v>
      </c>
    </row>
    <row r="7" spans="1:8" ht="15" customHeight="1">
      <c r="A7" s="141">
        <v>1343</v>
      </c>
      <c r="B7" s="523" t="s">
        <v>26</v>
      </c>
      <c r="C7" s="524">
        <v>8000</v>
      </c>
      <c r="D7" s="524">
        <v>8000</v>
      </c>
      <c r="E7" s="524">
        <v>10000</v>
      </c>
      <c r="F7" s="96">
        <f t="shared" si="0"/>
        <v>1.25</v>
      </c>
    </row>
    <row r="8" spans="1:8" ht="15" customHeight="1">
      <c r="A8" s="141">
        <v>1344</v>
      </c>
      <c r="B8" s="523" t="s">
        <v>27</v>
      </c>
      <c r="C8" s="524">
        <v>150</v>
      </c>
      <c r="D8" s="524">
        <v>150</v>
      </c>
      <c r="E8" s="524">
        <v>170.4</v>
      </c>
      <c r="F8" s="96">
        <f t="shared" si="0"/>
        <v>1.1360000000000001</v>
      </c>
    </row>
    <row r="9" spans="1:8" ht="15" customHeight="1">
      <c r="A9" s="141">
        <v>1345</v>
      </c>
      <c r="B9" s="523" t="s">
        <v>28</v>
      </c>
      <c r="C9" s="524">
        <v>950</v>
      </c>
      <c r="D9" s="524">
        <v>950</v>
      </c>
      <c r="E9" s="524">
        <v>1011.6</v>
      </c>
      <c r="F9" s="96">
        <f t="shared" si="0"/>
        <v>1.0648421052631578</v>
      </c>
    </row>
    <row r="10" spans="1:8" ht="15" hidden="1">
      <c r="A10" s="141">
        <v>1347</v>
      </c>
      <c r="B10" s="523" t="s">
        <v>66</v>
      </c>
      <c r="C10" s="524"/>
      <c r="D10" s="524"/>
      <c r="E10" s="524"/>
      <c r="F10" s="96"/>
    </row>
    <row r="11" spans="1:8" ht="15" hidden="1">
      <c r="A11" s="141">
        <v>1351</v>
      </c>
      <c r="B11" s="523" t="s">
        <v>32</v>
      </c>
      <c r="C11" s="524"/>
      <c r="D11" s="524"/>
      <c r="E11" s="524"/>
      <c r="F11" s="96"/>
    </row>
    <row r="12" spans="1:8" ht="15.75" customHeight="1">
      <c r="A12" s="141">
        <v>1361</v>
      </c>
      <c r="B12" s="523" t="s">
        <v>0</v>
      </c>
      <c r="C12" s="524">
        <v>11000</v>
      </c>
      <c r="D12" s="524">
        <v>11000</v>
      </c>
      <c r="E12" s="524">
        <v>12245.5</v>
      </c>
      <c r="F12" s="96">
        <f t="shared" si="0"/>
        <v>1.1132272727272727</v>
      </c>
    </row>
    <row r="13" spans="1:8" ht="15.75" customHeight="1">
      <c r="A13" s="142">
        <v>1511</v>
      </c>
      <c r="B13" s="525" t="s">
        <v>416</v>
      </c>
      <c r="C13" s="526">
        <v>56000</v>
      </c>
      <c r="D13" s="526">
        <v>56000</v>
      </c>
      <c r="E13" s="526">
        <v>58466.400000000001</v>
      </c>
      <c r="F13" s="96">
        <f t="shared" si="0"/>
        <v>1.0440428571428573</v>
      </c>
    </row>
    <row r="14" spans="1:8" ht="29.25" customHeight="1">
      <c r="A14" s="143"/>
      <c r="B14" s="25" t="s">
        <v>2</v>
      </c>
      <c r="C14" s="26">
        <f>SUM(C4:C13)</f>
        <v>79600</v>
      </c>
      <c r="D14" s="26">
        <f>SUM(D4:D13)</f>
        <v>79600</v>
      </c>
      <c r="E14" s="26">
        <f>SUM(E4:E13)</f>
        <v>84567.1</v>
      </c>
      <c r="F14" s="527">
        <f t="shared" si="0"/>
        <v>1.0624007537688442</v>
      </c>
    </row>
    <row r="15" spans="1:8" ht="16.5" customHeight="1">
      <c r="A15" s="144"/>
      <c r="B15" s="528" t="s">
        <v>67</v>
      </c>
      <c r="C15" s="529"/>
      <c r="D15" s="530"/>
      <c r="E15" s="530"/>
      <c r="F15" s="98"/>
    </row>
    <row r="16" spans="1:8" ht="15" customHeight="1">
      <c r="A16" s="141">
        <v>2111</v>
      </c>
      <c r="B16" s="523" t="s">
        <v>31</v>
      </c>
      <c r="C16" s="99">
        <v>0</v>
      </c>
      <c r="D16" s="99">
        <v>0</v>
      </c>
      <c r="E16" s="99">
        <v>40.700000000000003</v>
      </c>
      <c r="F16" s="96">
        <v>0</v>
      </c>
    </row>
    <row r="17" spans="1:9" ht="0.75" hidden="1" customHeight="1">
      <c r="A17" s="141"/>
      <c r="B17" s="523" t="s">
        <v>33</v>
      </c>
      <c r="C17" s="99"/>
      <c r="D17" s="99"/>
      <c r="E17" s="99"/>
      <c r="F17" s="96"/>
    </row>
    <row r="18" spans="1:9" ht="0.75" hidden="1" customHeight="1">
      <c r="A18" s="141">
        <v>2122</v>
      </c>
      <c r="B18" s="523" t="s">
        <v>33</v>
      </c>
      <c r="C18" s="99"/>
      <c r="D18" s="99"/>
      <c r="E18" s="99"/>
      <c r="F18" s="96"/>
    </row>
    <row r="19" spans="1:9" ht="15" customHeight="1">
      <c r="A19" s="141">
        <v>2123</v>
      </c>
      <c r="B19" s="523" t="s">
        <v>244</v>
      </c>
      <c r="C19" s="99">
        <v>0</v>
      </c>
      <c r="D19" s="99">
        <v>45</v>
      </c>
      <c r="E19" s="99">
        <v>45</v>
      </c>
      <c r="F19" s="96">
        <f>E19/D19</f>
        <v>1</v>
      </c>
    </row>
    <row r="20" spans="1:9" ht="0.75" hidden="1" customHeight="1">
      <c r="A20" s="141"/>
      <c r="B20" s="523"/>
      <c r="C20" s="99"/>
      <c r="D20" s="99"/>
      <c r="E20" s="99"/>
      <c r="F20" s="96"/>
    </row>
    <row r="21" spans="1:9" ht="15" customHeight="1">
      <c r="A21" s="141">
        <v>2141</v>
      </c>
      <c r="B21" s="523" t="s">
        <v>3</v>
      </c>
      <c r="C21" s="99">
        <v>5000</v>
      </c>
      <c r="D21" s="99">
        <v>5000</v>
      </c>
      <c r="E21" s="99">
        <v>2464</v>
      </c>
      <c r="F21" s="96">
        <f>E21/D21</f>
        <v>0.49280000000000002</v>
      </c>
    </row>
    <row r="22" spans="1:9" ht="15" customHeight="1">
      <c r="A22" s="141">
        <v>2212</v>
      </c>
      <c r="B22" s="523" t="s">
        <v>4</v>
      </c>
      <c r="C22" s="99">
        <v>1850</v>
      </c>
      <c r="D22" s="99">
        <v>1850</v>
      </c>
      <c r="E22" s="99">
        <v>1566.4</v>
      </c>
      <c r="F22" s="96">
        <f>E22/D22</f>
        <v>0.84670270270270276</v>
      </c>
    </row>
    <row r="23" spans="1:9" ht="15" customHeight="1">
      <c r="A23" s="141">
        <v>2221</v>
      </c>
      <c r="B23" s="523" t="s">
        <v>417</v>
      </c>
      <c r="C23" s="99">
        <v>0</v>
      </c>
      <c r="D23" s="99">
        <v>-9822.9</v>
      </c>
      <c r="E23" s="99">
        <v>-9824.9</v>
      </c>
      <c r="F23" s="96">
        <f>E23/D23</f>
        <v>1.0002036058597767</v>
      </c>
    </row>
    <row r="24" spans="1:9" ht="12.75" hidden="1" customHeight="1">
      <c r="A24" s="141">
        <v>2321</v>
      </c>
      <c r="B24" s="523" t="s">
        <v>256</v>
      </c>
      <c r="C24" s="99"/>
      <c r="D24" s="99"/>
      <c r="E24" s="99"/>
      <c r="F24" s="96"/>
    </row>
    <row r="25" spans="1:9" ht="18.75" hidden="1" customHeight="1">
      <c r="A25" s="141"/>
      <c r="B25" s="523" t="s">
        <v>68</v>
      </c>
      <c r="C25" s="99"/>
      <c r="D25" s="99"/>
      <c r="E25" s="99"/>
      <c r="F25" s="96"/>
    </row>
    <row r="26" spans="1:9" ht="19.5" hidden="1" customHeight="1">
      <c r="A26" s="141">
        <v>2322</v>
      </c>
      <c r="B26" s="523" t="s">
        <v>63</v>
      </c>
      <c r="C26" s="99"/>
      <c r="D26" s="99"/>
      <c r="E26" s="99"/>
      <c r="F26" s="96"/>
    </row>
    <row r="27" spans="1:9" ht="15">
      <c r="A27" s="141" t="s">
        <v>223</v>
      </c>
      <c r="B27" s="523" t="s">
        <v>127</v>
      </c>
      <c r="C27" s="99">
        <v>3500</v>
      </c>
      <c r="D27" s="99">
        <v>3665.3</v>
      </c>
      <c r="E27" s="531">
        <v>4966.1000000000004</v>
      </c>
      <c r="F27" s="96">
        <f>E27/D27</f>
        <v>1.3548959157504161</v>
      </c>
    </row>
    <row r="28" spans="1:9" ht="15">
      <c r="A28" s="141">
        <v>2229</v>
      </c>
      <c r="B28" s="523" t="s">
        <v>585</v>
      </c>
      <c r="C28" s="99">
        <v>0</v>
      </c>
      <c r="D28" s="99">
        <v>1259.4000000000001</v>
      </c>
      <c r="E28" s="99">
        <v>1156.2</v>
      </c>
      <c r="F28" s="96">
        <f>E28/D28</f>
        <v>0.9180562172463077</v>
      </c>
    </row>
    <row r="29" spans="1:9" ht="17.25" hidden="1" customHeight="1">
      <c r="A29" s="142">
        <v>2460</v>
      </c>
      <c r="B29" s="525" t="s">
        <v>29</v>
      </c>
      <c r="C29" s="532">
        <v>0</v>
      </c>
      <c r="D29" s="532">
        <v>0</v>
      </c>
      <c r="E29" s="532"/>
      <c r="F29" s="97"/>
    </row>
    <row r="30" spans="1:9" ht="29.25" customHeight="1">
      <c r="A30" s="143"/>
      <c r="B30" s="533" t="s">
        <v>5</v>
      </c>
      <c r="C30" s="129">
        <f>SUM(C16:C29)</f>
        <v>10350</v>
      </c>
      <c r="D30" s="129">
        <f>SUM(D16:D29)</f>
        <v>1996.8000000000006</v>
      </c>
      <c r="E30" s="129">
        <f>SUM(E16:E29)</f>
        <v>413.50000000000114</v>
      </c>
      <c r="F30" s="33">
        <f>E30/D30</f>
        <v>0.20708133012820562</v>
      </c>
      <c r="I30" s="401"/>
    </row>
    <row r="31" spans="1:9" ht="16.5" customHeight="1">
      <c r="A31" s="144"/>
      <c r="B31" s="528" t="s">
        <v>458</v>
      </c>
      <c r="C31" s="529"/>
      <c r="D31" s="530"/>
      <c r="E31" s="530"/>
      <c r="F31" s="98"/>
      <c r="I31" s="401"/>
    </row>
    <row r="32" spans="1:9" ht="15" customHeight="1">
      <c r="A32" s="141">
        <v>3122</v>
      </c>
      <c r="B32" s="523" t="s">
        <v>584</v>
      </c>
      <c r="C32" s="99">
        <v>0</v>
      </c>
      <c r="D32" s="99">
        <v>350</v>
      </c>
      <c r="E32" s="99">
        <v>350</v>
      </c>
      <c r="F32" s="534">
        <f>E32/D32</f>
        <v>1</v>
      </c>
    </row>
    <row r="33" spans="1:9" ht="29.25" customHeight="1">
      <c r="A33" s="143"/>
      <c r="B33" s="533" t="s">
        <v>459</v>
      </c>
      <c r="C33" s="129">
        <f>SUM(C32)</f>
        <v>0</v>
      </c>
      <c r="D33" s="129">
        <f>SUM(D32)</f>
        <v>350</v>
      </c>
      <c r="E33" s="129">
        <f>SUM(E32)</f>
        <v>350</v>
      </c>
      <c r="F33" s="33">
        <f>E33/D33</f>
        <v>1</v>
      </c>
      <c r="I33" s="401"/>
    </row>
    <row r="34" spans="1:9" ht="30" customHeight="1">
      <c r="A34" s="143"/>
      <c r="B34" s="25" t="s">
        <v>6</v>
      </c>
      <c r="C34" s="26">
        <f>C14+C30+C33</f>
        <v>89950</v>
      </c>
      <c r="D34" s="26">
        <f>D14+D30+D33</f>
        <v>81946.8</v>
      </c>
      <c r="E34" s="26">
        <f>E14+E30+E33</f>
        <v>85330.6</v>
      </c>
      <c r="F34" s="36">
        <f>E34/D34</f>
        <v>1.0412926435199423</v>
      </c>
    </row>
    <row r="35" spans="1:9" ht="24.75" customHeight="1">
      <c r="A35" s="144"/>
      <c r="B35" s="528" t="s">
        <v>69</v>
      </c>
      <c r="C35" s="529"/>
      <c r="D35" s="530"/>
      <c r="E35" s="530"/>
      <c r="F35" s="98"/>
    </row>
    <row r="36" spans="1:9" ht="15.75" customHeight="1">
      <c r="A36" s="141">
        <v>4111</v>
      </c>
      <c r="B36" s="523" t="s">
        <v>453</v>
      </c>
      <c r="C36" s="524">
        <v>0</v>
      </c>
      <c r="D36" s="99">
        <v>6190.4</v>
      </c>
      <c r="E36" s="99">
        <v>6190.3</v>
      </c>
      <c r="F36" s="96">
        <f>E36/D36</f>
        <v>0.99998384595502721</v>
      </c>
    </row>
    <row r="37" spans="1:9" ht="15.75" customHeight="1">
      <c r="A37" s="141">
        <v>4116</v>
      </c>
      <c r="B37" s="523" t="s">
        <v>70</v>
      </c>
      <c r="C37" s="99">
        <v>0</v>
      </c>
      <c r="D37" s="99">
        <v>9974</v>
      </c>
      <c r="E37" s="99">
        <v>9974</v>
      </c>
      <c r="F37" s="96">
        <f>E37/D37</f>
        <v>1</v>
      </c>
    </row>
    <row r="38" spans="1:9" ht="15.75" customHeight="1">
      <c r="A38" s="141">
        <v>4112</v>
      </c>
      <c r="B38" s="523" t="s">
        <v>421</v>
      </c>
      <c r="C38" s="99">
        <v>46587</v>
      </c>
      <c r="D38" s="99">
        <v>46587</v>
      </c>
      <c r="E38" s="99">
        <v>46587</v>
      </c>
      <c r="F38" s="96">
        <f t="shared" ref="F38:F49" si="1">E38/D38</f>
        <v>1</v>
      </c>
    </row>
    <row r="39" spans="1:9" ht="18" hidden="1" customHeight="1">
      <c r="A39" s="141"/>
      <c r="B39" s="523"/>
      <c r="C39" s="99"/>
      <c r="D39" s="99"/>
      <c r="E39" s="99"/>
      <c r="F39" s="96"/>
    </row>
    <row r="40" spans="1:9" ht="18" hidden="1" customHeight="1">
      <c r="A40" s="141">
        <v>4121</v>
      </c>
      <c r="B40" s="523" t="s">
        <v>71</v>
      </c>
      <c r="C40" s="524"/>
      <c r="D40" s="99"/>
      <c r="E40" s="524"/>
      <c r="F40" s="96"/>
    </row>
    <row r="41" spans="1:9" ht="15.75" customHeight="1">
      <c r="A41" s="141">
        <v>4121</v>
      </c>
      <c r="B41" s="523" t="s">
        <v>71</v>
      </c>
      <c r="C41" s="524">
        <v>204481</v>
      </c>
      <c r="D41" s="524">
        <v>341152.1</v>
      </c>
      <c r="E41" s="524">
        <v>307652.09999999998</v>
      </c>
      <c r="F41" s="887">
        <f t="shared" si="1"/>
        <v>0.90180333053790374</v>
      </c>
    </row>
    <row r="42" spans="1:9" ht="15.75" customHeight="1">
      <c r="A42" s="141">
        <v>4122</v>
      </c>
      <c r="B42" s="523" t="s">
        <v>64</v>
      </c>
      <c r="C42" s="524">
        <v>0</v>
      </c>
      <c r="D42" s="524">
        <v>3437.7</v>
      </c>
      <c r="E42" s="524">
        <v>3307.7</v>
      </c>
      <c r="F42" s="887">
        <f t="shared" si="1"/>
        <v>0.96218401838438494</v>
      </c>
    </row>
    <row r="43" spans="1:9" ht="15.75" customHeight="1">
      <c r="A43" s="535">
        <v>4129</v>
      </c>
      <c r="B43" s="536" t="s">
        <v>257</v>
      </c>
      <c r="C43" s="891">
        <v>0</v>
      </c>
      <c r="D43" s="891">
        <v>-6818.1</v>
      </c>
      <c r="E43" s="891">
        <v>-6818.1</v>
      </c>
      <c r="F43" s="887">
        <f t="shared" si="1"/>
        <v>1</v>
      </c>
    </row>
    <row r="44" spans="1:9" ht="15.75" customHeight="1">
      <c r="A44" s="894">
        <v>4131</v>
      </c>
      <c r="B44" s="895" t="s">
        <v>72</v>
      </c>
      <c r="C44" s="892">
        <v>350000</v>
      </c>
      <c r="D44" s="892">
        <v>490000</v>
      </c>
      <c r="E44" s="892">
        <v>390018.4</v>
      </c>
      <c r="F44" s="888">
        <f>E44/D44</f>
        <v>0.79595591836734703</v>
      </c>
    </row>
    <row r="45" spans="1:9" ht="15.75" customHeight="1">
      <c r="A45" s="896">
        <v>4213</v>
      </c>
      <c r="B45" s="897" t="s">
        <v>409</v>
      </c>
      <c r="C45" s="893">
        <v>0</v>
      </c>
      <c r="D45" s="893">
        <v>2391.8000000000002</v>
      </c>
      <c r="E45" s="893">
        <v>2391.8000000000002</v>
      </c>
      <c r="F45" s="889">
        <f>E45/D45</f>
        <v>1</v>
      </c>
    </row>
    <row r="46" spans="1:9" ht="15.75" customHeight="1">
      <c r="A46" s="141">
        <v>4216</v>
      </c>
      <c r="B46" s="523" t="s">
        <v>410</v>
      </c>
      <c r="C46" s="524">
        <v>0</v>
      </c>
      <c r="D46" s="524">
        <v>40660</v>
      </c>
      <c r="E46" s="524">
        <v>40660.1</v>
      </c>
      <c r="F46" s="890">
        <f>E46/D46</f>
        <v>1.0000024594195769</v>
      </c>
    </row>
    <row r="47" spans="1:9" ht="15.75" customHeight="1">
      <c r="A47" s="142">
        <v>4222</v>
      </c>
      <c r="B47" s="525" t="s">
        <v>411</v>
      </c>
      <c r="C47" s="532">
        <v>0</v>
      </c>
      <c r="D47" s="532">
        <v>23229.7</v>
      </c>
      <c r="E47" s="532">
        <v>21208</v>
      </c>
      <c r="F47" s="97">
        <f>E47/D47</f>
        <v>0.91296917308445646</v>
      </c>
    </row>
    <row r="48" spans="1:9" ht="29.25" customHeight="1" thickBot="1">
      <c r="A48" s="145"/>
      <c r="B48" s="109" t="s">
        <v>23</v>
      </c>
      <c r="C48" s="110">
        <f>SUM(C36:C47)</f>
        <v>601068</v>
      </c>
      <c r="D48" s="110">
        <f>SUM(D36:D47)</f>
        <v>956804.60000000009</v>
      </c>
      <c r="E48" s="111">
        <f>SUM(E36:E47)</f>
        <v>821171.3</v>
      </c>
      <c r="F48" s="112">
        <f t="shared" si="1"/>
        <v>0.85824346998331735</v>
      </c>
    </row>
    <row r="49" spans="1:6" ht="33" customHeight="1" thickTop="1">
      <c r="A49" s="146"/>
      <c r="B49" s="113" t="s">
        <v>7</v>
      </c>
      <c r="C49" s="114">
        <f>C34+C48</f>
        <v>691018</v>
      </c>
      <c r="D49" s="114">
        <f>D34+D48</f>
        <v>1038751.4000000001</v>
      </c>
      <c r="E49" s="115">
        <f>E34+E48</f>
        <v>906501.9</v>
      </c>
      <c r="F49" s="116">
        <f t="shared" si="1"/>
        <v>0.87268416677946226</v>
      </c>
    </row>
    <row r="50" spans="1:6" ht="15" customHeight="1">
      <c r="A50" s="980"/>
      <c r="B50" s="962" t="s">
        <v>456</v>
      </c>
      <c r="C50" s="963"/>
      <c r="D50" s="963"/>
      <c r="E50" s="963"/>
      <c r="F50" s="964"/>
    </row>
    <row r="51" spans="1:6" ht="15" customHeight="1">
      <c r="A51" s="981"/>
      <c r="B51" s="965" t="s">
        <v>455</v>
      </c>
      <c r="C51" s="966">
        <v>226538.9</v>
      </c>
      <c r="D51" s="966">
        <v>6575.5</v>
      </c>
      <c r="E51" s="966">
        <v>-158951.1</v>
      </c>
      <c r="F51" s="967"/>
    </row>
    <row r="52" spans="1:6" ht="15" customHeight="1">
      <c r="A52" s="981"/>
      <c r="B52" s="968" t="s">
        <v>245</v>
      </c>
      <c r="C52" s="969">
        <v>300</v>
      </c>
      <c r="D52" s="969">
        <v>300</v>
      </c>
      <c r="E52" s="969">
        <v>300</v>
      </c>
      <c r="F52" s="970"/>
    </row>
    <row r="53" spans="1:6" ht="27.75" customHeight="1">
      <c r="A53" s="34"/>
      <c r="B53" s="533" t="s">
        <v>347</v>
      </c>
      <c r="C53" s="129">
        <f>SUM(C51:C52)</f>
        <v>226838.9</v>
      </c>
      <c r="D53" s="129">
        <f>SUM(D51:D52)</f>
        <v>6875.5</v>
      </c>
      <c r="E53" s="129">
        <f>SUM(E51:E52)</f>
        <v>-158651.1</v>
      </c>
      <c r="F53" s="33"/>
    </row>
    <row r="54" spans="1:6" ht="31.5" customHeight="1">
      <c r="A54" s="106"/>
      <c r="B54" s="25" t="s">
        <v>34</v>
      </c>
      <c r="C54" s="26">
        <f>SUM(C49:C52)</f>
        <v>917856.9</v>
      </c>
      <c r="D54" s="26">
        <f>SUM(D49:D52)</f>
        <v>1045626.9000000001</v>
      </c>
      <c r="E54" s="26">
        <f>E49+E53</f>
        <v>747850.8</v>
      </c>
      <c r="F54" s="117">
        <f>E54/D54</f>
        <v>0.71521763642461755</v>
      </c>
    </row>
    <row r="55" spans="1:6" ht="14.25">
      <c r="B55"/>
      <c r="C55"/>
      <c r="E55"/>
      <c r="F55" s="120"/>
    </row>
    <row r="58" spans="1:6">
      <c r="B58" s="1"/>
    </row>
    <row r="59" spans="1:6">
      <c r="C59" s="50"/>
    </row>
    <row r="61" spans="1:6">
      <c r="B61" s="50"/>
    </row>
    <row r="116" spans="2:5">
      <c r="B116" s="1"/>
      <c r="C116" s="1"/>
      <c r="D116" s="1"/>
      <c r="E116" s="1"/>
    </row>
    <row r="117" spans="2:5">
      <c r="B117" s="1"/>
      <c r="C117" s="1"/>
      <c r="D117" s="1"/>
      <c r="E117" s="1"/>
    </row>
    <row r="118" spans="2:5">
      <c r="B118" s="1"/>
      <c r="C118" s="1"/>
      <c r="D118" s="1"/>
      <c r="E118" s="1"/>
    </row>
    <row r="119" spans="2:5">
      <c r="B119" s="1"/>
      <c r="C119" s="1"/>
      <c r="D119" s="1"/>
      <c r="E119" s="1"/>
    </row>
    <row r="120" spans="2:5">
      <c r="B120" s="1"/>
      <c r="C120" s="1"/>
      <c r="D120" s="1"/>
      <c r="E120" s="1"/>
    </row>
    <row r="121" spans="2:5">
      <c r="B121" s="1"/>
      <c r="C121" s="1"/>
      <c r="D121" s="1"/>
      <c r="E121" s="1"/>
    </row>
    <row r="122" spans="2:5">
      <c r="B122" s="1"/>
      <c r="C122" s="1"/>
      <c r="D122" s="1"/>
      <c r="E122" s="1"/>
    </row>
    <row r="123" spans="2:5">
      <c r="B123" s="1"/>
      <c r="C123" s="1"/>
      <c r="D123" s="1"/>
      <c r="E123" s="1"/>
    </row>
    <row r="124" spans="2:5">
      <c r="B124" s="1"/>
      <c r="C124" s="1"/>
      <c r="D124" s="1"/>
      <c r="E124" s="1"/>
    </row>
    <row r="125" spans="2:5">
      <c r="B125" s="1"/>
      <c r="C125" s="1"/>
      <c r="D125" s="1"/>
      <c r="E125" s="1"/>
    </row>
    <row r="126" spans="2:5">
      <c r="B126" s="1"/>
      <c r="C126" s="1"/>
      <c r="D126" s="1"/>
      <c r="E126" s="1"/>
    </row>
    <row r="127" spans="2:5">
      <c r="B127" s="1"/>
      <c r="C127" s="1"/>
      <c r="D127" s="1"/>
      <c r="E127" s="1"/>
    </row>
    <row r="128" spans="2:5">
      <c r="B128" s="1"/>
      <c r="C128" s="1"/>
      <c r="D128" s="1"/>
      <c r="E128" s="1"/>
    </row>
    <row r="129" spans="2:5">
      <c r="B129" s="1"/>
      <c r="C129" s="1"/>
      <c r="D129" s="1"/>
      <c r="E129" s="1"/>
    </row>
    <row r="130" spans="2:5">
      <c r="B130" s="1"/>
      <c r="C130" s="1"/>
      <c r="D130" s="1"/>
      <c r="E130" s="1"/>
    </row>
    <row r="131" spans="2:5">
      <c r="B131" s="1"/>
      <c r="C131" s="1"/>
      <c r="D131" s="1"/>
      <c r="E131" s="1"/>
    </row>
    <row r="132" spans="2:5">
      <c r="B132" s="1"/>
      <c r="C132" s="1"/>
      <c r="D132" s="1"/>
      <c r="E132" s="1"/>
    </row>
    <row r="133" spans="2:5">
      <c r="B133" s="1"/>
      <c r="C133" s="1"/>
      <c r="D133" s="1"/>
      <c r="E133" s="1"/>
    </row>
    <row r="134" spans="2:5">
      <c r="B134" s="1"/>
      <c r="C134" s="1"/>
      <c r="D134" s="1"/>
      <c r="E134" s="1"/>
    </row>
    <row r="135" spans="2:5">
      <c r="B135" s="1"/>
      <c r="C135" s="1"/>
      <c r="D135" s="1"/>
      <c r="E135" s="1"/>
    </row>
    <row r="136" spans="2:5">
      <c r="B136" s="1"/>
      <c r="C136" s="1"/>
      <c r="D136" s="1"/>
      <c r="E136" s="1"/>
    </row>
    <row r="137" spans="2:5">
      <c r="B137" s="1"/>
      <c r="C137" s="1"/>
      <c r="D137" s="1"/>
      <c r="E137" s="1"/>
    </row>
    <row r="138" spans="2:5">
      <c r="B138" s="1"/>
      <c r="C138" s="1"/>
      <c r="D138" s="1"/>
      <c r="E138" s="1"/>
    </row>
    <row r="139" spans="2:5">
      <c r="B139" s="1"/>
      <c r="C139" s="1"/>
      <c r="D139" s="1"/>
      <c r="E139" s="1"/>
    </row>
    <row r="140" spans="2:5">
      <c r="B140" s="1"/>
      <c r="C140" s="1"/>
      <c r="D140" s="1"/>
      <c r="E140" s="1"/>
    </row>
    <row r="141" spans="2:5">
      <c r="B141" s="1"/>
      <c r="C141" s="1"/>
      <c r="D141" s="1"/>
      <c r="E141" s="1"/>
    </row>
    <row r="142" spans="2:5">
      <c r="B142" s="1"/>
      <c r="C142" s="1"/>
      <c r="D142" s="1"/>
      <c r="E142" s="1"/>
    </row>
    <row r="143" spans="2:5">
      <c r="B143" s="1"/>
      <c r="C143" s="1"/>
      <c r="D143" s="1"/>
      <c r="E143" s="1"/>
    </row>
    <row r="144" spans="2:5">
      <c r="B144" s="1"/>
      <c r="C144" s="1"/>
      <c r="D144" s="1"/>
      <c r="E144" s="1"/>
    </row>
    <row r="145" spans="2:5">
      <c r="B145" s="1"/>
      <c r="C145" s="1"/>
      <c r="D145" s="1"/>
      <c r="E145" s="1"/>
    </row>
    <row r="146" spans="2:5">
      <c r="B146" s="1"/>
      <c r="C146" s="1"/>
      <c r="D146" s="1"/>
      <c r="E146" s="1"/>
    </row>
    <row r="147" spans="2:5">
      <c r="B147" s="1"/>
      <c r="C147" s="1"/>
      <c r="D147" s="1"/>
      <c r="E147" s="1"/>
    </row>
    <row r="148" spans="2:5">
      <c r="B148" s="1"/>
      <c r="C148" s="1"/>
      <c r="D148" s="1"/>
      <c r="E148" s="1"/>
    </row>
    <row r="149" spans="2:5">
      <c r="B149" s="1"/>
      <c r="C149" s="1"/>
      <c r="D149" s="1"/>
      <c r="E149" s="1"/>
    </row>
    <row r="150" spans="2:5">
      <c r="B150" s="1"/>
      <c r="C150" s="1"/>
      <c r="D150" s="1"/>
      <c r="E150" s="1"/>
    </row>
    <row r="151" spans="2:5">
      <c r="B151" s="1"/>
      <c r="C151" s="1"/>
      <c r="D151" s="1"/>
      <c r="E151" s="1"/>
    </row>
    <row r="152" spans="2:5">
      <c r="B152" s="1"/>
      <c r="C152" s="1"/>
      <c r="D152" s="1"/>
      <c r="E152" s="1"/>
    </row>
    <row r="153" spans="2:5">
      <c r="B153" s="1"/>
      <c r="C153" s="1"/>
      <c r="D153" s="1"/>
      <c r="E153" s="1"/>
    </row>
    <row r="154" spans="2:5">
      <c r="B154" s="1"/>
      <c r="C154" s="1"/>
      <c r="D154" s="1"/>
      <c r="E154" s="1"/>
    </row>
    <row r="155" spans="2:5">
      <c r="B155" s="1"/>
      <c r="C155" s="1"/>
      <c r="D155" s="1"/>
      <c r="E155" s="1"/>
    </row>
    <row r="156" spans="2:5">
      <c r="B156" s="1"/>
      <c r="C156" s="1"/>
      <c r="D156" s="1"/>
      <c r="E156" s="1"/>
    </row>
    <row r="157" spans="2:5">
      <c r="B157" s="1"/>
      <c r="C157" s="1"/>
      <c r="D157" s="1"/>
      <c r="E157" s="1"/>
    </row>
    <row r="158" spans="2:5">
      <c r="B158" s="1"/>
      <c r="C158" s="1"/>
      <c r="D158" s="1"/>
      <c r="E158" s="1"/>
    </row>
    <row r="159" spans="2:5">
      <c r="B159" s="1"/>
      <c r="C159" s="1"/>
      <c r="D159" s="1"/>
      <c r="E159" s="1"/>
    </row>
    <row r="160" spans="2:5">
      <c r="B160" s="1"/>
      <c r="C160" s="1"/>
      <c r="D160" s="1"/>
      <c r="E160" s="1"/>
    </row>
    <row r="161" spans="2:5">
      <c r="B161" s="1"/>
      <c r="C161" s="1"/>
      <c r="D161" s="1"/>
      <c r="E161" s="1"/>
    </row>
    <row r="162" spans="2:5">
      <c r="B162" s="1"/>
      <c r="C162" s="1"/>
      <c r="D162" s="1"/>
      <c r="E162" s="1"/>
    </row>
    <row r="163" spans="2:5">
      <c r="B163" s="1"/>
      <c r="C163" s="1"/>
      <c r="D163" s="1"/>
      <c r="E163" s="1"/>
    </row>
    <row r="164" spans="2:5">
      <c r="B164" s="1"/>
      <c r="C164" s="1"/>
      <c r="D164" s="1"/>
      <c r="E164" s="1"/>
    </row>
    <row r="165" spans="2:5">
      <c r="B165" s="1"/>
      <c r="C165" s="1"/>
      <c r="D165" s="1"/>
      <c r="E165" s="1"/>
    </row>
    <row r="166" spans="2:5">
      <c r="B166" s="1"/>
      <c r="C166" s="1"/>
      <c r="D166" s="1"/>
      <c r="E166" s="1"/>
    </row>
    <row r="167" spans="2:5">
      <c r="B167" s="1"/>
      <c r="C167" s="1"/>
      <c r="D167" s="1"/>
      <c r="E167" s="1"/>
    </row>
    <row r="168" spans="2:5">
      <c r="B168" s="1"/>
      <c r="C168" s="1"/>
      <c r="D168" s="1"/>
      <c r="E168" s="1"/>
    </row>
    <row r="169" spans="2:5">
      <c r="B169" s="1"/>
      <c r="C169" s="1"/>
      <c r="D169" s="1"/>
      <c r="E169" s="1"/>
    </row>
    <row r="170" spans="2:5">
      <c r="B170" s="1"/>
      <c r="C170" s="1"/>
      <c r="D170" s="1"/>
      <c r="E170" s="1"/>
    </row>
    <row r="171" spans="2:5">
      <c r="B171" s="1"/>
      <c r="C171" s="1"/>
      <c r="D171" s="1"/>
      <c r="E171" s="1"/>
    </row>
    <row r="172" spans="2:5">
      <c r="B172" s="1"/>
      <c r="C172" s="1"/>
      <c r="D172" s="1"/>
      <c r="E172" s="1"/>
    </row>
    <row r="173" spans="2:5">
      <c r="B173" s="1"/>
      <c r="C173" s="1"/>
      <c r="D173" s="1"/>
      <c r="E173" s="1"/>
    </row>
    <row r="174" spans="2:5">
      <c r="B174" s="1"/>
      <c r="C174" s="1"/>
      <c r="D174" s="1"/>
      <c r="E174" s="1"/>
    </row>
    <row r="175" spans="2:5">
      <c r="B175" s="1"/>
      <c r="C175" s="1"/>
      <c r="D175" s="1"/>
      <c r="E175" s="1"/>
    </row>
    <row r="176" spans="2:5">
      <c r="B176" s="1"/>
      <c r="C176" s="1"/>
      <c r="D176" s="1"/>
      <c r="E176" s="1"/>
    </row>
    <row r="177" spans="2:5">
      <c r="B177" s="1"/>
      <c r="C177" s="1"/>
      <c r="D177" s="1"/>
      <c r="E177" s="1"/>
    </row>
    <row r="178" spans="2:5">
      <c r="B178" s="1"/>
      <c r="C178" s="1"/>
      <c r="D178" s="1"/>
      <c r="E178" s="1"/>
    </row>
    <row r="179" spans="2:5">
      <c r="B179" s="1"/>
      <c r="C179" s="1"/>
      <c r="D179" s="1"/>
      <c r="E179" s="1"/>
    </row>
    <row r="180" spans="2:5">
      <c r="B180" s="1"/>
      <c r="C180" s="1"/>
      <c r="D180" s="1"/>
      <c r="E180" s="1"/>
    </row>
  </sheetData>
  <mergeCells count="2">
    <mergeCell ref="A1:E1"/>
    <mergeCell ref="A50:A52"/>
  </mergeCells>
  <phoneticPr fontId="0" type="noConversion"/>
  <printOptions horizontalCentered="1"/>
  <pageMargins left="0.23622047244094491" right="0.27559055118110237" top="0.43307086614173229" bottom="0.43307086614173229" header="0.23622047244094491" footer="0.19685039370078741"/>
  <pageSetup paperSize="9" scale="93" orientation="portrait" r:id="rId1"/>
  <headerFooter alignWithMargins="0">
    <oddFooter>&amp;L&amp;"Times New Roman CE,Obyčejné"&amp;8Přehled o hospodaření za rok 2014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zoomScaleNormal="100" zoomScaleSheetLayoutView="100" workbookViewId="0">
      <selection activeCell="E1" sqref="E1"/>
    </sheetView>
  </sheetViews>
  <sheetFormatPr defaultRowHeight="12.75"/>
  <cols>
    <col min="1" max="1" width="37.5703125" style="4" customWidth="1"/>
    <col min="2" max="5" width="14.7109375" style="4" customWidth="1"/>
    <col min="6" max="16384" width="9.140625" style="4"/>
  </cols>
  <sheetData>
    <row r="1" spans="1:5" ht="46.5" customHeight="1">
      <c r="A1" s="1203" t="s">
        <v>589</v>
      </c>
      <c r="B1" s="1203"/>
      <c r="C1" s="1203"/>
      <c r="D1" s="1204"/>
      <c r="E1" s="78" t="s">
        <v>607</v>
      </c>
    </row>
    <row r="2" spans="1:5" ht="20.25" customHeight="1">
      <c r="A2" s="1205" t="s">
        <v>246</v>
      </c>
      <c r="B2" s="1208" t="s">
        <v>247</v>
      </c>
      <c r="C2" s="1209"/>
      <c r="D2" s="1209"/>
      <c r="E2" s="1210"/>
    </row>
    <row r="3" spans="1:5" ht="20.25" customHeight="1">
      <c r="A3" s="1206"/>
      <c r="B3" s="1211" t="s">
        <v>248</v>
      </c>
      <c r="C3" s="1212"/>
      <c r="D3" s="1212"/>
      <c r="E3" s="1213"/>
    </row>
    <row r="4" spans="1:5" ht="35.25" customHeight="1">
      <c r="A4" s="1207"/>
      <c r="B4" s="671" t="s">
        <v>37</v>
      </c>
      <c r="C4" s="672" t="s">
        <v>38</v>
      </c>
      <c r="D4" s="672" t="s">
        <v>39</v>
      </c>
      <c r="E4" s="673" t="s">
        <v>354</v>
      </c>
    </row>
    <row r="5" spans="1:5" ht="24.95" customHeight="1">
      <c r="A5" s="674" t="s">
        <v>249</v>
      </c>
      <c r="B5" s="675">
        <v>500</v>
      </c>
      <c r="C5" s="676">
        <v>500</v>
      </c>
      <c r="D5" s="676">
        <v>40.6</v>
      </c>
      <c r="E5" s="677">
        <f>D5/C5</f>
        <v>8.1200000000000008E-2</v>
      </c>
    </row>
    <row r="6" spans="1:5" ht="24.95" customHeight="1">
      <c r="A6" s="678">
        <v>501</v>
      </c>
      <c r="B6" s="679">
        <f>SUM(B5)</f>
        <v>500</v>
      </c>
      <c r="C6" s="680">
        <f>SUM(C5)</f>
        <v>500</v>
      </c>
      <c r="D6" s="680">
        <f>SUM(D5)</f>
        <v>40.6</v>
      </c>
      <c r="E6" s="681">
        <f t="shared" ref="E6:E14" si="0">D6/C6</f>
        <v>8.1200000000000008E-2</v>
      </c>
    </row>
    <row r="7" spans="1:5" ht="24.95" customHeight="1">
      <c r="A7" s="682" t="s">
        <v>250</v>
      </c>
      <c r="B7" s="683">
        <v>7500</v>
      </c>
      <c r="C7" s="684">
        <v>7500</v>
      </c>
      <c r="D7" s="684">
        <v>6400.7</v>
      </c>
      <c r="E7" s="685">
        <f t="shared" si="0"/>
        <v>0.85342666666666667</v>
      </c>
    </row>
    <row r="8" spans="1:5" ht="24.95" customHeight="1">
      <c r="A8" s="686" t="s">
        <v>251</v>
      </c>
      <c r="B8" s="687">
        <v>2500</v>
      </c>
      <c r="C8" s="688">
        <v>2500</v>
      </c>
      <c r="D8" s="688">
        <v>1925.2</v>
      </c>
      <c r="E8" s="689">
        <f t="shared" si="0"/>
        <v>0.77007999999999999</v>
      </c>
    </row>
    <row r="9" spans="1:5" ht="24.95" customHeight="1">
      <c r="A9" s="678">
        <v>502</v>
      </c>
      <c r="B9" s="679">
        <f>SUM(B7:B8)</f>
        <v>10000</v>
      </c>
      <c r="C9" s="680">
        <f>SUM(C7:C8)</f>
        <v>10000</v>
      </c>
      <c r="D9" s="680">
        <f>SUM(D7:D8)</f>
        <v>8325.9</v>
      </c>
      <c r="E9" s="681">
        <f t="shared" si="0"/>
        <v>0.83258999999999994</v>
      </c>
    </row>
    <row r="10" spans="1:5" ht="24.95" customHeight="1">
      <c r="A10" s="682" t="s">
        <v>252</v>
      </c>
      <c r="B10" s="683">
        <v>1905</v>
      </c>
      <c r="C10" s="684">
        <v>1905</v>
      </c>
      <c r="D10" s="684">
        <v>1550.2</v>
      </c>
      <c r="E10" s="685">
        <f t="shared" si="0"/>
        <v>0.81375328083989507</v>
      </c>
    </row>
    <row r="11" spans="1:5" ht="24.95" customHeight="1">
      <c r="A11" s="690" t="s">
        <v>253</v>
      </c>
      <c r="B11" s="691">
        <v>900</v>
      </c>
      <c r="C11" s="692">
        <v>900</v>
      </c>
      <c r="D11" s="692">
        <v>642.1</v>
      </c>
      <c r="E11" s="693">
        <f t="shared" si="0"/>
        <v>0.71344444444444444</v>
      </c>
    </row>
    <row r="12" spans="1:5" ht="24.95" customHeight="1">
      <c r="A12" s="686" t="s">
        <v>254</v>
      </c>
      <c r="B12" s="687">
        <v>170</v>
      </c>
      <c r="C12" s="688">
        <v>170</v>
      </c>
      <c r="D12" s="688">
        <v>13.8</v>
      </c>
      <c r="E12" s="689">
        <f t="shared" si="0"/>
        <v>8.1176470588235294E-2</v>
      </c>
    </row>
    <row r="13" spans="1:5" ht="24.95" customHeight="1" thickBot="1">
      <c r="A13" s="694">
        <v>503</v>
      </c>
      <c r="B13" s="695">
        <f>SUM(B10:B12)</f>
        <v>2975</v>
      </c>
      <c r="C13" s="696">
        <f>SUM(C10:C12)</f>
        <v>2975</v>
      </c>
      <c r="D13" s="696">
        <f>SUM(D10:D12)</f>
        <v>2206.1000000000004</v>
      </c>
      <c r="E13" s="697">
        <f t="shared" si="0"/>
        <v>0.7415462184873951</v>
      </c>
    </row>
    <row r="14" spans="1:5" ht="39.75" customHeight="1" thickTop="1">
      <c r="A14" s="698" t="s">
        <v>255</v>
      </c>
      <c r="B14" s="699">
        <f>SUM(B6,B9,B13)</f>
        <v>13475</v>
      </c>
      <c r="C14" s="700">
        <f>SUM(C6,C9,C13)</f>
        <v>13475</v>
      </c>
      <c r="D14" s="700">
        <f>SUM(D6,D9,D13)</f>
        <v>10572.6</v>
      </c>
      <c r="E14" s="701">
        <f t="shared" si="0"/>
        <v>0.78460853432282007</v>
      </c>
    </row>
    <row r="15" spans="1:5" ht="20.25" customHeight="1">
      <c r="A15" s="702"/>
      <c r="B15" s="702"/>
      <c r="C15" s="702"/>
      <c r="D15" s="702"/>
    </row>
    <row r="16" spans="1:5" ht="31.5" customHeight="1">
      <c r="A16" s="1214"/>
      <c r="B16" s="1215"/>
      <c r="C16" s="1215"/>
      <c r="D16" s="1215"/>
      <c r="E16" s="1216"/>
    </row>
    <row r="17" spans="1:5">
      <c r="A17" s="1215"/>
      <c r="B17" s="1215"/>
      <c r="C17" s="1215"/>
      <c r="D17" s="1215"/>
      <c r="E17" s="1216"/>
    </row>
    <row r="18" spans="1:5" ht="66" customHeight="1">
      <c r="A18" s="1215"/>
      <c r="B18" s="1215"/>
      <c r="C18" s="1215"/>
      <c r="D18" s="1215"/>
      <c r="E18" s="1216"/>
    </row>
    <row r="19" spans="1:5" ht="15.75">
      <c r="A19" s="147"/>
    </row>
  </sheetData>
  <mergeCells count="5">
    <mergeCell ref="A1:D1"/>
    <mergeCell ref="A2:A4"/>
    <mergeCell ref="B2:E2"/>
    <mergeCell ref="B3:E3"/>
    <mergeCell ref="A16:E18"/>
  </mergeCells>
  <phoneticPr fontId="49" type="noConversion"/>
  <printOptions horizontalCentered="1"/>
  <pageMargins left="0.15748031496062992" right="0.15748031496062992" top="0.78740157480314965" bottom="0.78740157480314965" header="0.31496062992125984" footer="0.31496062992125984"/>
  <pageSetup paperSize="9" orientation="portrait" r:id="rId1"/>
  <headerFooter>
    <oddFooter>&amp;L&amp;"Times New Roman,Obyčejné"Přehled o hospodaření za rok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6"/>
  <sheetViews>
    <sheetView topLeftCell="J1" workbookViewId="0">
      <selection activeCell="U1" sqref="U1"/>
    </sheetView>
  </sheetViews>
  <sheetFormatPr defaultColWidth="44.42578125" defaultRowHeight="24.95" customHeight="1"/>
  <cols>
    <col min="1" max="1" width="22.7109375" style="451" customWidth="1"/>
    <col min="2" max="2" width="15.5703125" style="403" hidden="1" customWidth="1"/>
    <col min="3" max="9" width="15.7109375" style="403" hidden="1" customWidth="1"/>
    <col min="10" max="21" width="15.5703125" style="403" customWidth="1"/>
    <col min="22" max="16384" width="44.42578125" style="403"/>
  </cols>
  <sheetData>
    <row r="1" spans="1:21" ht="48.75" customHeight="1">
      <c r="A1" s="1227" t="s">
        <v>590</v>
      </c>
      <c r="B1" s="1228"/>
      <c r="C1" s="1228"/>
      <c r="D1" s="1228"/>
      <c r="E1" s="1228"/>
      <c r="F1" s="1228"/>
      <c r="G1" s="1228"/>
      <c r="H1" s="1228"/>
      <c r="I1" s="1228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402" t="s">
        <v>608</v>
      </c>
    </row>
    <row r="2" spans="1:21" ht="24.95" customHeight="1">
      <c r="A2" s="1231" t="s">
        <v>460</v>
      </c>
      <c r="B2" s="404" t="s">
        <v>461</v>
      </c>
      <c r="C2" s="405"/>
      <c r="D2" s="405"/>
      <c r="E2" s="405"/>
      <c r="F2" s="405"/>
      <c r="G2" s="405"/>
      <c r="H2" s="405"/>
      <c r="I2" s="405"/>
      <c r="J2" s="1225" t="s">
        <v>461</v>
      </c>
      <c r="K2" s="1225"/>
      <c r="L2" s="1225"/>
      <c r="M2" s="1225"/>
      <c r="N2" s="1225"/>
      <c r="O2" s="1225"/>
      <c r="P2" s="1225"/>
      <c r="Q2" s="1225"/>
      <c r="R2" s="1225"/>
      <c r="S2" s="1225"/>
      <c r="T2" s="1225"/>
      <c r="U2" s="1226"/>
    </row>
    <row r="3" spans="1:21" ht="24.95" customHeight="1">
      <c r="A3" s="1232"/>
      <c r="B3" s="1234">
        <v>2008</v>
      </c>
      <c r="C3" s="1235"/>
      <c r="D3" s="1235"/>
      <c r="E3" s="1236"/>
      <c r="F3" s="1221">
        <v>2009</v>
      </c>
      <c r="G3" s="1222"/>
      <c r="H3" s="1223"/>
      <c r="I3" s="1224"/>
      <c r="J3" s="1221">
        <v>2012</v>
      </c>
      <c r="K3" s="1222"/>
      <c r="L3" s="1223"/>
      <c r="M3" s="1224"/>
      <c r="N3" s="1221">
        <v>2013</v>
      </c>
      <c r="O3" s="1222"/>
      <c r="P3" s="1223"/>
      <c r="Q3" s="1224"/>
      <c r="R3" s="1221">
        <v>2014</v>
      </c>
      <c r="S3" s="1222"/>
      <c r="T3" s="1223"/>
      <c r="U3" s="1224"/>
    </row>
    <row r="4" spans="1:21" ht="24.95" customHeight="1">
      <c r="A4" s="1233"/>
      <c r="B4" s="406" t="s">
        <v>462</v>
      </c>
      <c r="C4" s="407" t="s">
        <v>463</v>
      </c>
      <c r="D4" s="407" t="s">
        <v>464</v>
      </c>
      <c r="E4" s="407" t="s">
        <v>465</v>
      </c>
      <c r="F4" s="408" t="s">
        <v>462</v>
      </c>
      <c r="G4" s="409" t="s">
        <v>463</v>
      </c>
      <c r="H4" s="409" t="s">
        <v>464</v>
      </c>
      <c r="I4" s="410" t="s">
        <v>465</v>
      </c>
      <c r="J4" s="408" t="s">
        <v>462</v>
      </c>
      <c r="K4" s="409" t="s">
        <v>463</v>
      </c>
      <c r="L4" s="409" t="s">
        <v>464</v>
      </c>
      <c r="M4" s="410" t="s">
        <v>465</v>
      </c>
      <c r="N4" s="408" t="s">
        <v>462</v>
      </c>
      <c r="O4" s="409" t="s">
        <v>463</v>
      </c>
      <c r="P4" s="409" t="s">
        <v>464</v>
      </c>
      <c r="Q4" s="410" t="s">
        <v>465</v>
      </c>
      <c r="R4" s="408" t="s">
        <v>462</v>
      </c>
      <c r="S4" s="409" t="s">
        <v>463</v>
      </c>
      <c r="T4" s="409" t="s">
        <v>464</v>
      </c>
      <c r="U4" s="410" t="s">
        <v>465</v>
      </c>
    </row>
    <row r="5" spans="1:21" ht="28.5" customHeight="1">
      <c r="A5" s="411" t="s">
        <v>466</v>
      </c>
      <c r="B5" s="412">
        <v>27876437.370000001</v>
      </c>
      <c r="C5" s="413">
        <v>4536424.26</v>
      </c>
      <c r="D5" s="413">
        <v>0</v>
      </c>
      <c r="E5" s="413">
        <f>B5+C5-D5</f>
        <v>32412861.630000003</v>
      </c>
      <c r="F5" s="414">
        <f t="shared" ref="F5:F15" si="0">E5</f>
        <v>32412861.630000003</v>
      </c>
      <c r="G5" s="415">
        <v>5318129.05</v>
      </c>
      <c r="H5" s="415">
        <v>206997.5</v>
      </c>
      <c r="I5" s="416">
        <f>F5+G5-H5</f>
        <v>37523993.18</v>
      </c>
      <c r="J5" s="414">
        <v>37243696.380000003</v>
      </c>
      <c r="K5" s="415">
        <v>1280400</v>
      </c>
      <c r="L5" s="415">
        <v>8306169.8099999996</v>
      </c>
      <c r="M5" s="416">
        <f t="shared" ref="M5:M15" si="1">J5+K5-L5</f>
        <v>30217926.570000004</v>
      </c>
      <c r="N5" s="414">
        <v>30217926.57</v>
      </c>
      <c r="O5" s="415">
        <v>2526014</v>
      </c>
      <c r="P5" s="415">
        <v>105270</v>
      </c>
      <c r="Q5" s="416">
        <f t="shared" ref="Q5:Q15" si="2">N5+O5-P5</f>
        <v>32638670.57</v>
      </c>
      <c r="R5" s="414">
        <v>32638670.57</v>
      </c>
      <c r="S5" s="415">
        <v>682784.72</v>
      </c>
      <c r="T5" s="415">
        <v>2000</v>
      </c>
      <c r="U5" s="416">
        <f t="shared" ref="U5:U15" si="3">R5+S5-T5</f>
        <v>33319455.289999999</v>
      </c>
    </row>
    <row r="6" spans="1:21" ht="28.5" customHeight="1">
      <c r="A6" s="512" t="s">
        <v>510</v>
      </c>
      <c r="B6" s="412"/>
      <c r="C6" s="413"/>
      <c r="D6" s="413"/>
      <c r="E6" s="413"/>
      <c r="F6" s="414"/>
      <c r="G6" s="415"/>
      <c r="H6" s="415"/>
      <c r="I6" s="416"/>
      <c r="J6" s="414"/>
      <c r="K6" s="415">
        <v>0</v>
      </c>
      <c r="L6" s="415">
        <v>0</v>
      </c>
      <c r="M6" s="416">
        <v>0</v>
      </c>
      <c r="N6" s="414">
        <v>0</v>
      </c>
      <c r="O6" s="415">
        <v>0</v>
      </c>
      <c r="P6" s="415">
        <v>0</v>
      </c>
      <c r="Q6" s="416">
        <v>0</v>
      </c>
      <c r="R6" s="414">
        <v>0</v>
      </c>
      <c r="S6" s="415">
        <v>72600</v>
      </c>
      <c r="T6" s="415">
        <v>0</v>
      </c>
      <c r="U6" s="416">
        <f t="shared" si="3"/>
        <v>72600</v>
      </c>
    </row>
    <row r="7" spans="1:21" ht="28.5" customHeight="1">
      <c r="A7" s="417" t="s">
        <v>467</v>
      </c>
      <c r="B7" s="412">
        <v>2838326.05</v>
      </c>
      <c r="C7" s="413">
        <v>625215.54</v>
      </c>
      <c r="D7" s="413">
        <v>540345</v>
      </c>
      <c r="E7" s="413">
        <f t="shared" ref="E7:E15" si="4">B7+C7-D7</f>
        <v>2923196.59</v>
      </c>
      <c r="F7" s="418">
        <f t="shared" si="0"/>
        <v>2923196.59</v>
      </c>
      <c r="G7" s="419">
        <v>121018.24000000001</v>
      </c>
      <c r="H7" s="419">
        <v>60566.239999999998</v>
      </c>
      <c r="I7" s="420">
        <f t="shared" ref="I7:I15" si="5">F7+G7-H7</f>
        <v>2983648.59</v>
      </c>
      <c r="J7" s="418">
        <v>3673689.49</v>
      </c>
      <c r="K7" s="419">
        <v>271145.40000000002</v>
      </c>
      <c r="L7" s="419">
        <v>2779362.2</v>
      </c>
      <c r="M7" s="420">
        <f t="shared" si="1"/>
        <v>1165472.69</v>
      </c>
      <c r="N7" s="418">
        <v>1165472.69</v>
      </c>
      <c r="O7" s="419">
        <v>33103.75</v>
      </c>
      <c r="P7" s="419">
        <v>305969.45</v>
      </c>
      <c r="Q7" s="420">
        <f t="shared" si="2"/>
        <v>892606.99</v>
      </c>
      <c r="R7" s="418">
        <v>892606.99</v>
      </c>
      <c r="S7" s="419">
        <v>0</v>
      </c>
      <c r="T7" s="419">
        <v>0</v>
      </c>
      <c r="U7" s="420">
        <f t="shared" si="3"/>
        <v>892606.99</v>
      </c>
    </row>
    <row r="8" spans="1:21" ht="28.5" customHeight="1">
      <c r="A8" s="417" t="s">
        <v>468</v>
      </c>
      <c r="B8" s="412">
        <v>2859442978.9200001</v>
      </c>
      <c r="C8" s="413">
        <v>279251345.80000001</v>
      </c>
      <c r="D8" s="413">
        <v>94788597.260000005</v>
      </c>
      <c r="E8" s="413">
        <f t="shared" si="4"/>
        <v>3043905727.46</v>
      </c>
      <c r="F8" s="418">
        <f t="shared" si="0"/>
        <v>3043905727.46</v>
      </c>
      <c r="G8" s="419">
        <v>195644386.38</v>
      </c>
      <c r="H8" s="419">
        <v>94608577.180000007</v>
      </c>
      <c r="I8" s="420">
        <f t="shared" si="5"/>
        <v>3144941536.6600003</v>
      </c>
      <c r="J8" s="418">
        <v>3427979416.0700002</v>
      </c>
      <c r="K8" s="419">
        <v>2460237784.1399999</v>
      </c>
      <c r="L8" s="419">
        <v>2188458559.1199999</v>
      </c>
      <c r="M8" s="420">
        <f t="shared" si="1"/>
        <v>3699758641.0900002</v>
      </c>
      <c r="N8" s="418">
        <v>3699758641.0900002</v>
      </c>
      <c r="O8" s="419">
        <v>382167345.35000002</v>
      </c>
      <c r="P8" s="419">
        <v>486323572.83999997</v>
      </c>
      <c r="Q8" s="420">
        <f t="shared" si="2"/>
        <v>3595602413.5999999</v>
      </c>
      <c r="R8" s="418">
        <v>2997022289.8099999</v>
      </c>
      <c r="S8" s="419">
        <v>324871521.88</v>
      </c>
      <c r="T8" s="419">
        <v>103478003.43000001</v>
      </c>
      <c r="U8" s="420">
        <f t="shared" si="3"/>
        <v>3218415808.2600002</v>
      </c>
    </row>
    <row r="9" spans="1:21" ht="28.5" customHeight="1">
      <c r="A9" s="417" t="s">
        <v>511</v>
      </c>
      <c r="B9" s="412"/>
      <c r="C9" s="413"/>
      <c r="D9" s="413"/>
      <c r="E9" s="413"/>
      <c r="F9" s="418"/>
      <c r="G9" s="419"/>
      <c r="H9" s="419"/>
      <c r="I9" s="420"/>
      <c r="J9" s="418"/>
      <c r="K9" s="419"/>
      <c r="L9" s="419"/>
      <c r="M9" s="420"/>
      <c r="N9" s="418"/>
      <c r="O9" s="419"/>
      <c r="P9" s="419"/>
      <c r="Q9" s="420"/>
      <c r="R9" s="418">
        <v>598580123.78999996</v>
      </c>
      <c r="S9" s="419">
        <v>81113838.430000007</v>
      </c>
      <c r="T9" s="419">
        <v>329263142.43000001</v>
      </c>
      <c r="U9" s="420">
        <f t="shared" si="3"/>
        <v>350430819.79000002</v>
      </c>
    </row>
    <row r="10" spans="1:21" ht="28.5" customHeight="1">
      <c r="A10" s="417" t="s">
        <v>469</v>
      </c>
      <c r="B10" s="412">
        <v>81839970.599999994</v>
      </c>
      <c r="C10" s="413">
        <v>2710840.36</v>
      </c>
      <c r="D10" s="413">
        <v>17180080.449999999</v>
      </c>
      <c r="E10" s="413">
        <f t="shared" si="4"/>
        <v>67370730.50999999</v>
      </c>
      <c r="F10" s="418">
        <f t="shared" si="0"/>
        <v>67370730.50999999</v>
      </c>
      <c r="G10" s="419">
        <v>5812226.6299999999</v>
      </c>
      <c r="H10" s="419">
        <v>6384395.25</v>
      </c>
      <c r="I10" s="420">
        <f t="shared" si="5"/>
        <v>66798561.889999986</v>
      </c>
      <c r="J10" s="418">
        <v>63789723.649999999</v>
      </c>
      <c r="K10" s="419">
        <v>12111658.640000001</v>
      </c>
      <c r="L10" s="419">
        <v>10040516.4</v>
      </c>
      <c r="M10" s="420">
        <f t="shared" si="1"/>
        <v>65860865.889999993</v>
      </c>
      <c r="N10" s="418">
        <v>65860865.890000001</v>
      </c>
      <c r="O10" s="419">
        <v>11674249.07</v>
      </c>
      <c r="P10" s="419">
        <v>2579841.69</v>
      </c>
      <c r="Q10" s="420">
        <f t="shared" si="2"/>
        <v>74955273.270000011</v>
      </c>
      <c r="R10" s="418">
        <v>74955273.269999996</v>
      </c>
      <c r="S10" s="419">
        <v>25337269.170000002</v>
      </c>
      <c r="T10" s="419">
        <v>1040981.72</v>
      </c>
      <c r="U10" s="420">
        <f t="shared" si="3"/>
        <v>99251560.719999999</v>
      </c>
    </row>
    <row r="11" spans="1:21" ht="28.5" customHeight="1">
      <c r="A11" s="417" t="s">
        <v>470</v>
      </c>
      <c r="B11" s="412">
        <v>0</v>
      </c>
      <c r="C11" s="413">
        <v>400000</v>
      </c>
      <c r="D11" s="413"/>
      <c r="E11" s="413">
        <f t="shared" si="4"/>
        <v>400000</v>
      </c>
      <c r="F11" s="418">
        <f t="shared" si="0"/>
        <v>400000</v>
      </c>
      <c r="G11" s="419">
        <v>0</v>
      </c>
      <c r="H11" s="419">
        <v>0</v>
      </c>
      <c r="I11" s="420">
        <f t="shared" si="5"/>
        <v>400000</v>
      </c>
      <c r="J11" s="418">
        <v>0</v>
      </c>
      <c r="K11" s="419">
        <v>0</v>
      </c>
      <c r="L11" s="419">
        <v>0</v>
      </c>
      <c r="M11" s="420">
        <f t="shared" si="1"/>
        <v>0</v>
      </c>
      <c r="N11" s="418">
        <v>0</v>
      </c>
      <c r="O11" s="419">
        <v>0</v>
      </c>
      <c r="P11" s="419">
        <v>0</v>
      </c>
      <c r="Q11" s="420">
        <f t="shared" si="2"/>
        <v>0</v>
      </c>
      <c r="R11" s="418">
        <v>0</v>
      </c>
      <c r="S11" s="419">
        <v>0</v>
      </c>
      <c r="T11" s="419">
        <v>0</v>
      </c>
      <c r="U11" s="420">
        <f t="shared" si="3"/>
        <v>0</v>
      </c>
    </row>
    <row r="12" spans="1:21" ht="28.5" customHeight="1">
      <c r="A12" s="417" t="s">
        <v>471</v>
      </c>
      <c r="B12" s="412">
        <v>53598748.280000001</v>
      </c>
      <c r="C12" s="413">
        <v>7503010.8700000001</v>
      </c>
      <c r="D12" s="413">
        <v>8410229.6799999997</v>
      </c>
      <c r="E12" s="413">
        <f t="shared" si="4"/>
        <v>52691529.469999999</v>
      </c>
      <c r="F12" s="418">
        <f t="shared" si="0"/>
        <v>52691529.469999999</v>
      </c>
      <c r="G12" s="419">
        <v>4712461.18</v>
      </c>
      <c r="H12" s="419">
        <v>9403770.0399999991</v>
      </c>
      <c r="I12" s="420">
        <f t="shared" si="5"/>
        <v>48000220.609999999</v>
      </c>
      <c r="J12" s="418">
        <v>45719703.850000001</v>
      </c>
      <c r="K12" s="419">
        <v>7485260.9400000004</v>
      </c>
      <c r="L12" s="419">
        <v>4343752.17</v>
      </c>
      <c r="M12" s="420">
        <f t="shared" si="1"/>
        <v>48861212.619999997</v>
      </c>
      <c r="N12" s="418">
        <v>48861212.619999997</v>
      </c>
      <c r="O12" s="419">
        <v>7192256.9000000004</v>
      </c>
      <c r="P12" s="419">
        <v>6565935.2699999996</v>
      </c>
      <c r="Q12" s="420">
        <f t="shared" si="2"/>
        <v>49487534.25</v>
      </c>
      <c r="R12" s="418">
        <v>49487534.25</v>
      </c>
      <c r="S12" s="419">
        <v>2729997.16</v>
      </c>
      <c r="T12" s="419">
        <v>4125407.87</v>
      </c>
      <c r="U12" s="420">
        <f t="shared" si="3"/>
        <v>48092123.539999999</v>
      </c>
    </row>
    <row r="13" spans="1:21" ht="28.5" customHeight="1">
      <c r="A13" s="417" t="s">
        <v>472</v>
      </c>
      <c r="B13" s="412">
        <v>2164690339.75</v>
      </c>
      <c r="C13" s="413">
        <v>70448435</v>
      </c>
      <c r="D13" s="413">
        <v>62486055</v>
      </c>
      <c r="E13" s="413">
        <f t="shared" si="4"/>
        <v>2172652719.75</v>
      </c>
      <c r="F13" s="418">
        <f t="shared" si="0"/>
        <v>2172652719.75</v>
      </c>
      <c r="G13" s="419">
        <v>7116178.75</v>
      </c>
      <c r="H13" s="419">
        <v>39630961</v>
      </c>
      <c r="I13" s="420">
        <f t="shared" si="5"/>
        <v>2140137937.5</v>
      </c>
      <c r="J13" s="418">
        <v>2104517530.3</v>
      </c>
      <c r="K13" s="419">
        <v>191082530.5</v>
      </c>
      <c r="L13" s="419">
        <v>100484987</v>
      </c>
      <c r="M13" s="420">
        <f t="shared" si="1"/>
        <v>2195115073.8000002</v>
      </c>
      <c r="N13" s="418">
        <v>2195115073.8000002</v>
      </c>
      <c r="O13" s="419">
        <v>183806413.97999999</v>
      </c>
      <c r="P13" s="419">
        <v>179164247.25</v>
      </c>
      <c r="Q13" s="420">
        <f t="shared" si="2"/>
        <v>2199757240.5300002</v>
      </c>
      <c r="R13" s="418">
        <v>1966087786.53</v>
      </c>
      <c r="S13" s="419">
        <v>59546498.159999996</v>
      </c>
      <c r="T13" s="419">
        <v>62776056.719999999</v>
      </c>
      <c r="U13" s="420">
        <f t="shared" si="3"/>
        <v>1962858227.97</v>
      </c>
    </row>
    <row r="14" spans="1:21" ht="28.5" customHeight="1">
      <c r="A14" s="513" t="s">
        <v>512</v>
      </c>
      <c r="B14" s="412"/>
      <c r="C14" s="413"/>
      <c r="D14" s="413"/>
      <c r="E14" s="413"/>
      <c r="F14" s="432"/>
      <c r="G14" s="433"/>
      <c r="H14" s="433"/>
      <c r="I14" s="434"/>
      <c r="J14" s="432"/>
      <c r="K14" s="433"/>
      <c r="L14" s="433"/>
      <c r="M14" s="434"/>
      <c r="N14" s="432"/>
      <c r="O14" s="433"/>
      <c r="P14" s="433"/>
      <c r="Q14" s="434"/>
      <c r="R14" s="432">
        <v>233669454</v>
      </c>
      <c r="S14" s="433">
        <v>22899534.57</v>
      </c>
      <c r="T14" s="433">
        <v>116415594.56999999</v>
      </c>
      <c r="U14" s="434">
        <f t="shared" si="3"/>
        <v>140153394</v>
      </c>
    </row>
    <row r="15" spans="1:21" ht="28.5" customHeight="1" thickBot="1">
      <c r="A15" s="421" t="s">
        <v>473</v>
      </c>
      <c r="B15" s="412">
        <v>1166589</v>
      </c>
      <c r="C15" s="413">
        <v>118960</v>
      </c>
      <c r="D15" s="413">
        <v>99960</v>
      </c>
      <c r="E15" s="413">
        <f t="shared" si="4"/>
        <v>1185589</v>
      </c>
      <c r="F15" s="422">
        <f t="shared" si="0"/>
        <v>1185589</v>
      </c>
      <c r="G15" s="423">
        <v>30000</v>
      </c>
      <c r="H15" s="423">
        <v>0</v>
      </c>
      <c r="I15" s="424">
        <f t="shared" si="5"/>
        <v>1215589</v>
      </c>
      <c r="J15" s="422">
        <v>1602513</v>
      </c>
      <c r="K15" s="423">
        <v>0</v>
      </c>
      <c r="L15" s="423">
        <v>0</v>
      </c>
      <c r="M15" s="424">
        <f t="shared" si="1"/>
        <v>1602513</v>
      </c>
      <c r="N15" s="422">
        <v>1602513</v>
      </c>
      <c r="O15" s="423">
        <v>62002</v>
      </c>
      <c r="P15" s="423">
        <v>0</v>
      </c>
      <c r="Q15" s="424">
        <f t="shared" si="2"/>
        <v>1664515</v>
      </c>
      <c r="R15" s="422">
        <v>1664515</v>
      </c>
      <c r="S15" s="423">
        <v>0</v>
      </c>
      <c r="T15" s="423">
        <v>0</v>
      </c>
      <c r="U15" s="424">
        <f t="shared" si="3"/>
        <v>1664515</v>
      </c>
    </row>
    <row r="16" spans="1:21" s="429" customFormat="1" ht="33" customHeight="1" thickTop="1" thickBot="1">
      <c r="A16" s="425" t="s">
        <v>88</v>
      </c>
      <c r="B16" s="426">
        <f>SUM(B5:B15)</f>
        <v>5191453389.9700003</v>
      </c>
      <c r="C16" s="427">
        <f t="shared" ref="C16:Q16" si="6">SUM(C5:C15)</f>
        <v>365594231.83000004</v>
      </c>
      <c r="D16" s="427">
        <f t="shared" si="6"/>
        <v>183505267.39000002</v>
      </c>
      <c r="E16" s="427">
        <f t="shared" si="6"/>
        <v>5373542354.4099998</v>
      </c>
      <c r="F16" s="428">
        <f t="shared" si="6"/>
        <v>5373542354.4099998</v>
      </c>
      <c r="G16" s="428">
        <f t="shared" si="6"/>
        <v>218754400.22999999</v>
      </c>
      <c r="H16" s="428">
        <f t="shared" si="6"/>
        <v>150295267.21000001</v>
      </c>
      <c r="I16" s="428">
        <f t="shared" si="6"/>
        <v>5442001487.4300003</v>
      </c>
      <c r="J16" s="944">
        <f>SUM(J5:J15)</f>
        <v>5684526272.7399998</v>
      </c>
      <c r="K16" s="945">
        <f>SUM(K5:K15)</f>
        <v>2672468779.6199999</v>
      </c>
      <c r="L16" s="945">
        <f>SUM(L5:L15)</f>
        <v>2314413346.7000003</v>
      </c>
      <c r="M16" s="947">
        <f>SUM(M5:M15)</f>
        <v>6042581705.6599998</v>
      </c>
      <c r="N16" s="944">
        <f t="shared" si="6"/>
        <v>6042581705.6599998</v>
      </c>
      <c r="O16" s="945">
        <f t="shared" si="6"/>
        <v>587461385.04999995</v>
      </c>
      <c r="P16" s="945">
        <f t="shared" si="6"/>
        <v>675044836.5</v>
      </c>
      <c r="Q16" s="946">
        <f t="shared" si="6"/>
        <v>5954998254.21</v>
      </c>
      <c r="R16" s="948">
        <f>SUM(R5:R15)</f>
        <v>5954998254.21</v>
      </c>
      <c r="S16" s="945">
        <f>SUM(S5:S15)</f>
        <v>517254044.09000009</v>
      </c>
      <c r="T16" s="945">
        <f>SUM(T5:T15)</f>
        <v>617101186.74000001</v>
      </c>
      <c r="U16" s="946">
        <f>SUM(U5:U15)</f>
        <v>5855151111.5600004</v>
      </c>
    </row>
    <row r="17" spans="1:21" ht="27.75" customHeight="1">
      <c r="A17" s="430" t="s">
        <v>474</v>
      </c>
      <c r="B17" s="412">
        <v>166040160.69</v>
      </c>
      <c r="C17" s="413">
        <v>180313291.28999999</v>
      </c>
      <c r="D17" s="413">
        <v>227616904.77000001</v>
      </c>
      <c r="E17" s="413">
        <f>B17+C17-D17</f>
        <v>118736547.21000001</v>
      </c>
      <c r="F17" s="414">
        <v>118736547.20999999</v>
      </c>
      <c r="G17" s="415">
        <v>157906127.97</v>
      </c>
      <c r="H17" s="415">
        <v>163672953.03999999</v>
      </c>
      <c r="I17" s="416">
        <f>F17+G17-H17</f>
        <v>112969722.14000002</v>
      </c>
      <c r="J17" s="414">
        <v>99741275.510000005</v>
      </c>
      <c r="K17" s="415">
        <v>63825173.009999998</v>
      </c>
      <c r="L17" s="415">
        <v>86082958.670000002</v>
      </c>
      <c r="M17" s="416">
        <f>J17+K17-L17</f>
        <v>77483489.850000009</v>
      </c>
      <c r="N17" s="414">
        <v>77483489.849999994</v>
      </c>
      <c r="O17" s="415">
        <v>123320747.62</v>
      </c>
      <c r="P17" s="415">
        <v>113782859.67</v>
      </c>
      <c r="Q17" s="416">
        <f>N17+O17-P17</f>
        <v>87021377.799999997</v>
      </c>
      <c r="R17" s="414">
        <v>87021377.799999997</v>
      </c>
      <c r="S17" s="415">
        <v>274818317.88</v>
      </c>
      <c r="T17" s="415">
        <v>227258568.41</v>
      </c>
      <c r="U17" s="416">
        <f>R17+S17-T17</f>
        <v>134581127.27000001</v>
      </c>
    </row>
    <row r="18" spans="1:21" ht="27.75" customHeight="1">
      <c r="A18" s="431" t="s">
        <v>475</v>
      </c>
      <c r="B18" s="412">
        <v>1597149.38</v>
      </c>
      <c r="C18" s="413">
        <v>3564490.42</v>
      </c>
      <c r="D18" s="413">
        <v>5161639.8</v>
      </c>
      <c r="E18" s="413">
        <f>B18+C18-D18</f>
        <v>0</v>
      </c>
      <c r="F18" s="418">
        <v>0</v>
      </c>
      <c r="G18" s="419">
        <v>5917104.8399999999</v>
      </c>
      <c r="H18" s="419">
        <v>5567601.8399999999</v>
      </c>
      <c r="I18" s="420">
        <f>F18+G18-H18</f>
        <v>349503</v>
      </c>
      <c r="J18" s="414">
        <v>703784</v>
      </c>
      <c r="K18" s="419">
        <v>1676244</v>
      </c>
      <c r="L18" s="419">
        <v>1365604</v>
      </c>
      <c r="M18" s="420">
        <f>J18+K18-L18</f>
        <v>1014424</v>
      </c>
      <c r="N18" s="414">
        <v>1014424</v>
      </c>
      <c r="O18" s="419">
        <v>2725964</v>
      </c>
      <c r="P18" s="419">
        <v>2526014</v>
      </c>
      <c r="Q18" s="420">
        <f>N18+O18-P18</f>
        <v>1214374</v>
      </c>
      <c r="R18" s="414">
        <v>1214374</v>
      </c>
      <c r="S18" s="419">
        <v>862227.72</v>
      </c>
      <c r="T18" s="419">
        <v>755384.72</v>
      </c>
      <c r="U18" s="420">
        <f>R18+S18-T18</f>
        <v>1321217</v>
      </c>
    </row>
    <row r="19" spans="1:21" ht="27.75" customHeight="1">
      <c r="A19" s="431" t="s">
        <v>476</v>
      </c>
      <c r="B19" s="412">
        <v>0</v>
      </c>
      <c r="C19" s="413">
        <v>15288000</v>
      </c>
      <c r="D19" s="413">
        <v>288000</v>
      </c>
      <c r="E19" s="413">
        <f>B19+C19-D19</f>
        <v>15000000</v>
      </c>
      <c r="F19" s="432">
        <v>15000000</v>
      </c>
      <c r="G19" s="433">
        <v>0</v>
      </c>
      <c r="H19" s="433">
        <v>15000000</v>
      </c>
      <c r="I19" s="434">
        <f>F19+G19-H19</f>
        <v>0</v>
      </c>
      <c r="J19" s="414">
        <v>0</v>
      </c>
      <c r="K19" s="433">
        <v>1673001</v>
      </c>
      <c r="L19" s="433">
        <v>1673001</v>
      </c>
      <c r="M19" s="434">
        <v>0</v>
      </c>
      <c r="N19" s="414">
        <v>0</v>
      </c>
      <c r="O19" s="433">
        <v>2839082</v>
      </c>
      <c r="P19" s="433">
        <v>2839082</v>
      </c>
      <c r="Q19" s="434">
        <v>0</v>
      </c>
      <c r="R19" s="414">
        <v>0</v>
      </c>
      <c r="S19" s="433">
        <v>0</v>
      </c>
      <c r="T19" s="433">
        <v>0</v>
      </c>
      <c r="U19" s="420">
        <f>R19+S19-T19</f>
        <v>0</v>
      </c>
    </row>
    <row r="20" spans="1:21" ht="27.75" customHeight="1">
      <c r="A20" s="435" t="s">
        <v>477</v>
      </c>
      <c r="B20" s="436"/>
      <c r="C20" s="436"/>
      <c r="D20" s="436"/>
      <c r="E20" s="436"/>
      <c r="F20" s="437">
        <v>0</v>
      </c>
      <c r="G20" s="438">
        <v>0</v>
      </c>
      <c r="H20" s="438">
        <v>0</v>
      </c>
      <c r="I20" s="439">
        <v>0</v>
      </c>
      <c r="J20" s="414">
        <v>2300000</v>
      </c>
      <c r="K20" s="438">
        <v>0</v>
      </c>
      <c r="L20" s="438">
        <v>1000000</v>
      </c>
      <c r="M20" s="439">
        <f>J20+K20-L20</f>
        <v>1300000</v>
      </c>
      <c r="N20" s="414">
        <v>1300000</v>
      </c>
      <c r="O20" s="438">
        <v>0</v>
      </c>
      <c r="P20" s="438">
        <v>1000000</v>
      </c>
      <c r="Q20" s="439">
        <f>N20+O20-P20</f>
        <v>300000</v>
      </c>
      <c r="R20" s="414">
        <v>300000</v>
      </c>
      <c r="S20" s="438">
        <v>500000</v>
      </c>
      <c r="T20" s="438">
        <v>300000</v>
      </c>
      <c r="U20" s="439">
        <f>R20+S20-T20</f>
        <v>500000</v>
      </c>
    </row>
    <row r="21" spans="1:21" ht="27.75" customHeight="1" thickBot="1">
      <c r="A21" s="435" t="s">
        <v>478</v>
      </c>
      <c r="B21" s="436"/>
      <c r="C21" s="436"/>
      <c r="D21" s="436"/>
      <c r="E21" s="436"/>
      <c r="F21" s="437">
        <v>0</v>
      </c>
      <c r="G21" s="438">
        <v>0</v>
      </c>
      <c r="H21" s="438">
        <v>0</v>
      </c>
      <c r="I21" s="439">
        <v>0</v>
      </c>
      <c r="J21" s="414">
        <v>460099</v>
      </c>
      <c r="K21" s="438">
        <v>1457941</v>
      </c>
      <c r="L21" s="438">
        <v>403200</v>
      </c>
      <c r="M21" s="439">
        <f>J21+K21-L21</f>
        <v>1514840</v>
      </c>
      <c r="N21" s="414">
        <v>1514840</v>
      </c>
      <c r="O21" s="438">
        <v>3052191.69</v>
      </c>
      <c r="P21" s="438">
        <v>797438</v>
      </c>
      <c r="Q21" s="439">
        <f>N21+O21-P21</f>
        <v>3769593.6899999995</v>
      </c>
      <c r="R21" s="414">
        <v>3769593.69</v>
      </c>
      <c r="S21" s="438">
        <v>238</v>
      </c>
      <c r="T21" s="438">
        <v>238</v>
      </c>
      <c r="U21" s="439">
        <f>R21+S21-T21</f>
        <v>3769593.69</v>
      </c>
    </row>
    <row r="22" spans="1:21" ht="39" customHeight="1" thickTop="1" thickBot="1">
      <c r="A22" s="440" t="s">
        <v>88</v>
      </c>
      <c r="B22" s="441">
        <f>SUM(B16:B19)</f>
        <v>5359090700.04</v>
      </c>
      <c r="C22" s="442">
        <f>SUM(C16:C19)</f>
        <v>564760013.53999996</v>
      </c>
      <c r="D22" s="442">
        <f>SUM(D16:D19)</f>
        <v>416571811.96000004</v>
      </c>
      <c r="E22" s="442">
        <f>SUM(E16:E19)</f>
        <v>5507278901.6199999</v>
      </c>
      <c r="F22" s="443">
        <f t="shared" ref="F22:U22" si="7">SUM(F16:F21)</f>
        <v>5507278901.6199999</v>
      </c>
      <c r="G22" s="443">
        <f t="shared" si="7"/>
        <v>382577633.03999996</v>
      </c>
      <c r="H22" s="443">
        <f t="shared" si="7"/>
        <v>334535822.08999997</v>
      </c>
      <c r="I22" s="443">
        <f t="shared" si="7"/>
        <v>5555320712.5700006</v>
      </c>
      <c r="J22" s="444">
        <f t="shared" si="7"/>
        <v>5787731431.25</v>
      </c>
      <c r="K22" s="445">
        <f t="shared" si="7"/>
        <v>2741101138.6300001</v>
      </c>
      <c r="L22" s="445">
        <f t="shared" si="7"/>
        <v>2404938110.3700004</v>
      </c>
      <c r="M22" s="446">
        <f t="shared" si="7"/>
        <v>6123894459.5100002</v>
      </c>
      <c r="N22" s="444">
        <f t="shared" si="7"/>
        <v>6123894459.5100002</v>
      </c>
      <c r="O22" s="445">
        <f t="shared" si="7"/>
        <v>719399370.36000001</v>
      </c>
      <c r="P22" s="445">
        <f t="shared" si="7"/>
        <v>795990230.16999996</v>
      </c>
      <c r="Q22" s="446">
        <f t="shared" si="7"/>
        <v>6047303599.6999998</v>
      </c>
      <c r="R22" s="444">
        <f t="shared" si="7"/>
        <v>6047303599.6999998</v>
      </c>
      <c r="S22" s="445">
        <f t="shared" si="7"/>
        <v>793434827.69000006</v>
      </c>
      <c r="T22" s="445">
        <f t="shared" si="7"/>
        <v>845415377.87</v>
      </c>
      <c r="U22" s="446">
        <f t="shared" si="7"/>
        <v>5995323049.5200005</v>
      </c>
    </row>
    <row r="23" spans="1:21" ht="30.75" customHeight="1" thickTop="1">
      <c r="A23" s="1217" t="s">
        <v>513</v>
      </c>
      <c r="B23" s="1218"/>
      <c r="C23" s="1218"/>
      <c r="D23" s="1218"/>
      <c r="E23" s="1218"/>
      <c r="F23" s="1218"/>
      <c r="G23" s="1218"/>
      <c r="H23" s="1218"/>
      <c r="I23" s="1218"/>
      <c r="J23" s="1219"/>
      <c r="K23" s="1219"/>
      <c r="L23" s="1219"/>
      <c r="M23" s="1219"/>
      <c r="N23" s="1220"/>
      <c r="O23" s="1220"/>
      <c r="P23" s="1220"/>
      <c r="Q23" s="447"/>
    </row>
    <row r="24" spans="1:21" ht="24.95" customHeight="1">
      <c r="A24" s="448"/>
      <c r="B24" s="449"/>
      <c r="C24" s="449"/>
      <c r="D24" s="449"/>
      <c r="E24" s="449"/>
      <c r="F24" s="449"/>
      <c r="G24" s="449"/>
      <c r="H24" s="449"/>
      <c r="I24" s="449"/>
      <c r="J24" s="450"/>
      <c r="N24" s="450"/>
    </row>
    <row r="25" spans="1:21" ht="24.95" customHeight="1">
      <c r="A25" s="1230"/>
      <c r="B25" s="1230"/>
      <c r="C25" s="1230"/>
      <c r="D25" s="1230"/>
      <c r="E25" s="1230"/>
      <c r="F25" s="1230"/>
      <c r="G25" s="1230"/>
      <c r="H25" s="1230"/>
      <c r="I25" s="1230"/>
    </row>
    <row r="26" spans="1:21" ht="24.95" customHeight="1">
      <c r="A26" s="448"/>
      <c r="B26" s="449"/>
      <c r="C26" s="449"/>
      <c r="D26" s="449"/>
      <c r="E26" s="449"/>
      <c r="F26" s="449"/>
      <c r="G26" s="449"/>
      <c r="H26" s="449"/>
      <c r="I26" s="449"/>
    </row>
    <row r="27" spans="1:21" ht="24.95" customHeight="1">
      <c r="A27" s="448"/>
      <c r="B27" s="449"/>
      <c r="C27" s="449"/>
      <c r="D27" s="449"/>
      <c r="E27" s="449"/>
      <c r="F27" s="449"/>
      <c r="G27" s="449"/>
      <c r="H27" s="449"/>
      <c r="I27" s="449"/>
    </row>
    <row r="28" spans="1:21" ht="24.95" customHeight="1">
      <c r="A28" s="448"/>
      <c r="B28" s="449"/>
      <c r="C28" s="449"/>
      <c r="D28" s="449"/>
      <c r="E28" s="449"/>
      <c r="F28" s="449"/>
      <c r="G28" s="449"/>
      <c r="H28" s="449"/>
      <c r="I28" s="449"/>
    </row>
    <row r="29" spans="1:21" ht="24.95" customHeight="1">
      <c r="A29" s="448"/>
      <c r="B29" s="449"/>
      <c r="C29" s="449"/>
      <c r="D29" s="449"/>
      <c r="E29" s="449"/>
      <c r="F29" s="449"/>
      <c r="G29" s="449"/>
      <c r="H29" s="449"/>
      <c r="I29" s="449"/>
    </row>
    <row r="30" spans="1:21" ht="24.95" customHeight="1">
      <c r="A30" s="448"/>
      <c r="B30" s="449"/>
      <c r="C30" s="449"/>
      <c r="D30" s="449"/>
      <c r="E30" s="449"/>
      <c r="F30" s="449"/>
      <c r="G30" s="449"/>
      <c r="H30" s="449"/>
      <c r="I30" s="449"/>
    </row>
    <row r="31" spans="1:21" ht="24.95" customHeight="1">
      <c r="A31" s="448"/>
      <c r="B31" s="449"/>
      <c r="C31" s="449"/>
      <c r="D31" s="449"/>
      <c r="E31" s="449"/>
      <c r="F31" s="449"/>
      <c r="G31" s="449"/>
      <c r="H31" s="449"/>
      <c r="I31" s="449"/>
    </row>
    <row r="32" spans="1:21" ht="24.95" customHeight="1">
      <c r="A32" s="448"/>
      <c r="B32" s="449"/>
      <c r="C32" s="449"/>
      <c r="D32" s="449"/>
      <c r="E32" s="449"/>
      <c r="F32" s="449"/>
      <c r="G32" s="449"/>
      <c r="H32" s="449"/>
      <c r="I32" s="449"/>
    </row>
    <row r="33" spans="1:9" ht="24.95" customHeight="1">
      <c r="A33" s="448"/>
      <c r="B33" s="449"/>
      <c r="C33" s="449"/>
      <c r="D33" s="449"/>
      <c r="E33" s="449"/>
      <c r="F33" s="449"/>
      <c r="G33" s="449"/>
      <c r="H33" s="449"/>
      <c r="I33" s="449"/>
    </row>
    <row r="34" spans="1:9" ht="24.95" customHeight="1">
      <c r="A34" s="448"/>
      <c r="B34" s="449"/>
      <c r="C34" s="449"/>
      <c r="D34" s="449"/>
      <c r="E34" s="449"/>
      <c r="F34" s="449"/>
      <c r="G34" s="449"/>
      <c r="H34" s="449"/>
      <c r="I34" s="449"/>
    </row>
    <row r="35" spans="1:9" ht="24.95" customHeight="1">
      <c r="A35" s="448"/>
      <c r="B35" s="449"/>
      <c r="C35" s="449"/>
      <c r="D35" s="449"/>
      <c r="E35" s="449"/>
      <c r="F35" s="449"/>
      <c r="G35" s="449"/>
      <c r="H35" s="449"/>
      <c r="I35" s="449"/>
    </row>
    <row r="36" spans="1:9" ht="24.95" customHeight="1">
      <c r="A36" s="448"/>
      <c r="B36" s="449"/>
      <c r="C36" s="449"/>
      <c r="D36" s="449"/>
      <c r="E36" s="449"/>
      <c r="F36" s="449"/>
      <c r="G36" s="449"/>
      <c r="H36" s="449"/>
      <c r="I36" s="449"/>
    </row>
  </sheetData>
  <mergeCells count="10">
    <mergeCell ref="A23:P23"/>
    <mergeCell ref="R3:U3"/>
    <mergeCell ref="J2:U2"/>
    <mergeCell ref="A1:T1"/>
    <mergeCell ref="A25:I25"/>
    <mergeCell ref="A2:A4"/>
    <mergeCell ref="B3:E3"/>
    <mergeCell ref="F3:I3"/>
    <mergeCell ref="J3:M3"/>
    <mergeCell ref="N3:Q3"/>
  </mergeCells>
  <pageMargins left="0.19685039370078741" right="0.15748031496062992" top="0.59055118110236227" bottom="0.43307086614173229" header="0.31496062992125984" footer="0.31496062992125984"/>
  <pageSetup paperSize="9" scale="70" orientation="landscape" r:id="rId1"/>
  <headerFooter>
    <oddFooter>&amp;L&amp;"Times New Roman,Obyčejné"&amp;9Přehled o hospodaření za rok 2014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3"/>
  <sheetViews>
    <sheetView view="pageBreakPreview" zoomScaleNormal="100" zoomScaleSheetLayoutView="100" workbookViewId="0">
      <selection activeCell="U1" sqref="U1"/>
    </sheetView>
  </sheetViews>
  <sheetFormatPr defaultColWidth="44.42578125" defaultRowHeight="15"/>
  <cols>
    <col min="1" max="1" width="22.140625" style="451" customWidth="1"/>
    <col min="2" max="9" width="15.7109375" style="403" hidden="1" customWidth="1"/>
    <col min="10" max="14" width="14" style="403" customWidth="1"/>
    <col min="15" max="15" width="13.140625" style="403" customWidth="1"/>
    <col min="16" max="16" width="13" style="403" customWidth="1"/>
    <col min="17" max="17" width="14" style="403" customWidth="1"/>
    <col min="18" max="18" width="13.5703125" style="403" customWidth="1"/>
    <col min="19" max="20" width="14.7109375" style="403" customWidth="1"/>
    <col min="21" max="21" width="15.42578125" style="403" customWidth="1"/>
    <col min="22" max="16384" width="44.42578125" style="403"/>
  </cols>
  <sheetData>
    <row r="1" spans="1:21" ht="64.5" customHeight="1">
      <c r="A1" s="1227" t="s">
        <v>514</v>
      </c>
      <c r="B1" s="1228"/>
      <c r="C1" s="1228"/>
      <c r="D1" s="1228"/>
      <c r="E1" s="1228"/>
      <c r="F1" s="1228"/>
      <c r="G1" s="1228"/>
      <c r="H1" s="1228"/>
      <c r="I1" s="1228"/>
      <c r="J1" s="1244"/>
      <c r="K1" s="1244"/>
      <c r="L1" s="1244"/>
      <c r="M1" s="1244"/>
      <c r="N1" s="1244"/>
      <c r="O1" s="1244"/>
      <c r="P1" s="1244"/>
      <c r="Q1" s="1244"/>
      <c r="R1" s="1244"/>
      <c r="S1" s="1244"/>
      <c r="T1" s="1244"/>
      <c r="U1" s="849" t="s">
        <v>609</v>
      </c>
    </row>
    <row r="2" spans="1:21" s="447" customFormat="1" ht="25.5" customHeight="1">
      <c r="A2" s="1248" t="s">
        <v>460</v>
      </c>
      <c r="B2" s="452" t="s">
        <v>461</v>
      </c>
      <c r="C2" s="453"/>
      <c r="D2" s="453"/>
      <c r="E2" s="453"/>
      <c r="F2" s="454" t="s">
        <v>461</v>
      </c>
      <c r="G2" s="453"/>
      <c r="H2" s="453"/>
      <c r="I2" s="453"/>
      <c r="J2" s="1241" t="s">
        <v>461</v>
      </c>
      <c r="K2" s="1242"/>
      <c r="L2" s="1242"/>
      <c r="M2" s="1242"/>
      <c r="N2" s="1242"/>
      <c r="O2" s="1242"/>
      <c r="P2" s="1242"/>
      <c r="Q2" s="1242"/>
      <c r="R2" s="1242"/>
      <c r="S2" s="1242"/>
      <c r="T2" s="1242"/>
      <c r="U2" s="1243"/>
    </row>
    <row r="3" spans="1:21" s="447" customFormat="1" ht="24" customHeight="1">
      <c r="A3" s="1249"/>
      <c r="B3" s="1238">
        <v>2008</v>
      </c>
      <c r="C3" s="1238"/>
      <c r="D3" s="1238"/>
      <c r="E3" s="1251"/>
      <c r="F3" s="1237">
        <v>2009</v>
      </c>
      <c r="G3" s="1238"/>
      <c r="H3" s="1239"/>
      <c r="I3" s="1240"/>
      <c r="J3" s="1237">
        <v>2012</v>
      </c>
      <c r="K3" s="1238"/>
      <c r="L3" s="1239"/>
      <c r="M3" s="1240"/>
      <c r="N3" s="1237">
        <v>2013</v>
      </c>
      <c r="O3" s="1238"/>
      <c r="P3" s="1239"/>
      <c r="Q3" s="1240"/>
      <c r="R3" s="1237">
        <v>2014</v>
      </c>
      <c r="S3" s="1238"/>
      <c r="T3" s="1239"/>
      <c r="U3" s="1240"/>
    </row>
    <row r="4" spans="1:21" s="447" customFormat="1" ht="27.75" customHeight="1">
      <c r="A4" s="1250"/>
      <c r="B4" s="455" t="s">
        <v>462</v>
      </c>
      <c r="C4" s="455" t="s">
        <v>463</v>
      </c>
      <c r="D4" s="455" t="s">
        <v>464</v>
      </c>
      <c r="E4" s="456" t="s">
        <v>465</v>
      </c>
      <c r="F4" s="457" t="s">
        <v>462</v>
      </c>
      <c r="G4" s="455" t="s">
        <v>463</v>
      </c>
      <c r="H4" s="455" t="s">
        <v>464</v>
      </c>
      <c r="I4" s="456" t="s">
        <v>465</v>
      </c>
      <c r="J4" s="457" t="s">
        <v>462</v>
      </c>
      <c r="K4" s="455" t="s">
        <v>463</v>
      </c>
      <c r="L4" s="455" t="s">
        <v>464</v>
      </c>
      <c r="M4" s="456" t="s">
        <v>465</v>
      </c>
      <c r="N4" s="457" t="s">
        <v>462</v>
      </c>
      <c r="O4" s="455" t="s">
        <v>463</v>
      </c>
      <c r="P4" s="455" t="s">
        <v>464</v>
      </c>
      <c r="Q4" s="456" t="s">
        <v>465</v>
      </c>
      <c r="R4" s="457" t="s">
        <v>462</v>
      </c>
      <c r="S4" s="455" t="s">
        <v>463</v>
      </c>
      <c r="T4" s="455" t="s">
        <v>464</v>
      </c>
      <c r="U4" s="456" t="s">
        <v>465</v>
      </c>
    </row>
    <row r="5" spans="1:21" s="447" customFormat="1" ht="51" customHeight="1">
      <c r="A5" s="458" t="s">
        <v>466</v>
      </c>
      <c r="B5" s="459">
        <v>39226</v>
      </c>
      <c r="C5" s="459">
        <v>36716.5</v>
      </c>
      <c r="D5" s="459">
        <v>8900</v>
      </c>
      <c r="E5" s="460">
        <v>67042.5</v>
      </c>
      <c r="F5" s="461">
        <v>67042.5</v>
      </c>
      <c r="G5" s="459">
        <v>7846</v>
      </c>
      <c r="H5" s="459">
        <v>13174.5</v>
      </c>
      <c r="I5" s="462">
        <v>61714</v>
      </c>
      <c r="J5" s="461">
        <v>252172</v>
      </c>
      <c r="K5" s="459">
        <v>0</v>
      </c>
      <c r="L5" s="459">
        <v>0</v>
      </c>
      <c r="M5" s="462">
        <f>J5+K5-L5</f>
        <v>252172</v>
      </c>
      <c r="N5" s="461">
        <v>252172.5</v>
      </c>
      <c r="O5" s="459">
        <v>0</v>
      </c>
      <c r="P5" s="459">
        <v>0</v>
      </c>
      <c r="Q5" s="462">
        <v>252172.5</v>
      </c>
      <c r="R5" s="461">
        <v>252172.5</v>
      </c>
      <c r="S5" s="459">
        <v>0</v>
      </c>
      <c r="T5" s="459">
        <v>0</v>
      </c>
      <c r="U5" s="462">
        <f>SUM(R5:T5)</f>
        <v>252172.5</v>
      </c>
    </row>
    <row r="6" spans="1:21" s="447" customFormat="1" ht="51" customHeight="1">
      <c r="A6" s="463" t="s">
        <v>467</v>
      </c>
      <c r="B6" s="419">
        <v>2679764.0299999998</v>
      </c>
      <c r="C6" s="419">
        <v>669253.19999999995</v>
      </c>
      <c r="D6" s="419">
        <v>59872</v>
      </c>
      <c r="E6" s="464">
        <v>3289145.23</v>
      </c>
      <c r="F6" s="418">
        <v>3289145.23</v>
      </c>
      <c r="G6" s="419">
        <v>458710.56</v>
      </c>
      <c r="H6" s="419">
        <v>86851.3</v>
      </c>
      <c r="I6" s="420">
        <v>3661004.49</v>
      </c>
      <c r="J6" s="418">
        <v>4317682.3899999997</v>
      </c>
      <c r="K6" s="419">
        <v>402500.2</v>
      </c>
      <c r="L6" s="419">
        <v>293752.55</v>
      </c>
      <c r="M6" s="420">
        <f t="shared" ref="M6:M11" si="0">J6+K6-L6</f>
        <v>4426430.04</v>
      </c>
      <c r="N6" s="418">
        <v>4339597.1399999997</v>
      </c>
      <c r="O6" s="419">
        <v>361077</v>
      </c>
      <c r="P6" s="419">
        <v>314675.5</v>
      </c>
      <c r="Q6" s="420">
        <f t="shared" ref="Q6:Q11" si="1">SUM(N6+O6-P6)</f>
        <v>4385998.6399999997</v>
      </c>
      <c r="R6" s="418">
        <v>4385998.6399999997</v>
      </c>
      <c r="S6" s="419">
        <v>593157.56999999995</v>
      </c>
      <c r="T6" s="419">
        <v>284122.75</v>
      </c>
      <c r="U6" s="420">
        <f t="shared" ref="U6:U11" si="2">SUM(R6+S6-T6)</f>
        <v>4695033.46</v>
      </c>
    </row>
    <row r="7" spans="1:21" s="447" customFormat="1" ht="51" customHeight="1">
      <c r="A7" s="463" t="s">
        <v>468</v>
      </c>
      <c r="B7" s="419">
        <v>170883</v>
      </c>
      <c r="C7" s="419">
        <v>113899</v>
      </c>
      <c r="D7" s="419">
        <v>113899</v>
      </c>
      <c r="E7" s="464">
        <v>170883</v>
      </c>
      <c r="F7" s="418">
        <v>170883</v>
      </c>
      <c r="G7" s="419">
        <v>0</v>
      </c>
      <c r="H7" s="419">
        <v>0</v>
      </c>
      <c r="I7" s="420">
        <v>170883</v>
      </c>
      <c r="J7" s="418">
        <v>7013883</v>
      </c>
      <c r="K7" s="419">
        <v>148484</v>
      </c>
      <c r="L7" s="419">
        <v>319367</v>
      </c>
      <c r="M7" s="420">
        <f t="shared" si="0"/>
        <v>6843000</v>
      </c>
      <c r="N7" s="418">
        <v>6843000</v>
      </c>
      <c r="O7" s="419">
        <v>668778.19999999995</v>
      </c>
      <c r="P7" s="419">
        <v>668778.19999999995</v>
      </c>
      <c r="Q7" s="420">
        <f t="shared" si="1"/>
        <v>6843000</v>
      </c>
      <c r="R7" s="418">
        <v>6843000</v>
      </c>
      <c r="S7" s="419">
        <v>765809</v>
      </c>
      <c r="T7" s="419">
        <v>472385</v>
      </c>
      <c r="U7" s="420">
        <f t="shared" si="2"/>
        <v>7136424</v>
      </c>
    </row>
    <row r="8" spans="1:21" s="447" customFormat="1" ht="51" customHeight="1">
      <c r="A8" s="463" t="s">
        <v>469</v>
      </c>
      <c r="B8" s="419">
        <v>59606050.82</v>
      </c>
      <c r="C8" s="419">
        <v>3765711.92</v>
      </c>
      <c r="D8" s="419">
        <v>2293486.2999999998</v>
      </c>
      <c r="E8" s="464">
        <v>61078276.439999998</v>
      </c>
      <c r="F8" s="418">
        <v>61078275.439999998</v>
      </c>
      <c r="G8" s="419">
        <v>6701511.1600000001</v>
      </c>
      <c r="H8" s="419">
        <v>13096528.800000001</v>
      </c>
      <c r="I8" s="420">
        <v>54683257.799999997</v>
      </c>
      <c r="J8" s="418">
        <v>61621404.200000003</v>
      </c>
      <c r="K8" s="419">
        <v>11248532.880000001</v>
      </c>
      <c r="L8" s="419">
        <v>8385650.7800000003</v>
      </c>
      <c r="M8" s="420">
        <f t="shared" si="0"/>
        <v>64484286.299999997</v>
      </c>
      <c r="N8" s="418">
        <v>64484286.299999997</v>
      </c>
      <c r="O8" s="465">
        <v>7450910.0499999998</v>
      </c>
      <c r="P8" s="465">
        <v>3891783.89</v>
      </c>
      <c r="Q8" s="420">
        <f t="shared" si="1"/>
        <v>68043412.459999993</v>
      </c>
      <c r="R8" s="418">
        <v>68043412.459999993</v>
      </c>
      <c r="S8" s="465">
        <v>2587425.44</v>
      </c>
      <c r="T8" s="465">
        <v>2114456.2000000002</v>
      </c>
      <c r="U8" s="420">
        <f t="shared" si="2"/>
        <v>68516381.699999988</v>
      </c>
    </row>
    <row r="9" spans="1:21" s="447" customFormat="1" ht="51" customHeight="1">
      <c r="A9" s="463" t="s">
        <v>471</v>
      </c>
      <c r="B9" s="419">
        <v>127846659.03</v>
      </c>
      <c r="C9" s="419">
        <v>12559007.18</v>
      </c>
      <c r="D9" s="419">
        <v>4772006.4400000004</v>
      </c>
      <c r="E9" s="464">
        <v>135633659.77000001</v>
      </c>
      <c r="F9" s="418">
        <v>135742679.77000001</v>
      </c>
      <c r="G9" s="419">
        <v>16682303.93</v>
      </c>
      <c r="H9" s="419">
        <v>3994670.26</v>
      </c>
      <c r="I9" s="420">
        <v>148430313.44</v>
      </c>
      <c r="J9" s="418">
        <v>162334026.52000001</v>
      </c>
      <c r="K9" s="419">
        <v>18252532.059999999</v>
      </c>
      <c r="L9" s="419">
        <v>10964034.59</v>
      </c>
      <c r="M9" s="420">
        <f t="shared" si="0"/>
        <v>169622523.99000001</v>
      </c>
      <c r="N9" s="418">
        <v>169622523.99000001</v>
      </c>
      <c r="O9" s="465">
        <v>18720027.260000002</v>
      </c>
      <c r="P9" s="465">
        <v>10623011</v>
      </c>
      <c r="Q9" s="466">
        <f t="shared" si="1"/>
        <v>177719540.25</v>
      </c>
      <c r="R9" s="418">
        <v>177719540.25</v>
      </c>
      <c r="S9" s="465">
        <v>12503558.51</v>
      </c>
      <c r="T9" s="465">
        <v>6348141.9400000004</v>
      </c>
      <c r="U9" s="466">
        <f t="shared" si="2"/>
        <v>183874956.81999999</v>
      </c>
    </row>
    <row r="10" spans="1:21" s="447" customFormat="1" ht="51" customHeight="1">
      <c r="A10" s="463" t="s">
        <v>472</v>
      </c>
      <c r="B10" s="419">
        <v>9894</v>
      </c>
      <c r="C10" s="419">
        <v>0</v>
      </c>
      <c r="D10" s="419">
        <v>0</v>
      </c>
      <c r="E10" s="464">
        <v>9894</v>
      </c>
      <c r="F10" s="418">
        <v>9894</v>
      </c>
      <c r="G10" s="419">
        <v>0</v>
      </c>
      <c r="H10" s="419">
        <v>0</v>
      </c>
      <c r="I10" s="420">
        <v>9894</v>
      </c>
      <c r="J10" s="418">
        <v>9894</v>
      </c>
      <c r="K10" s="419">
        <v>0</v>
      </c>
      <c r="L10" s="419">
        <v>9894</v>
      </c>
      <c r="M10" s="420">
        <f t="shared" si="0"/>
        <v>0</v>
      </c>
      <c r="N10" s="418">
        <v>0</v>
      </c>
      <c r="O10" s="419">
        <v>0</v>
      </c>
      <c r="P10" s="419">
        <v>0</v>
      </c>
      <c r="Q10" s="466">
        <f t="shared" si="1"/>
        <v>0</v>
      </c>
      <c r="R10" s="418">
        <v>0</v>
      </c>
      <c r="S10" s="419">
        <v>0</v>
      </c>
      <c r="T10" s="419">
        <v>0</v>
      </c>
      <c r="U10" s="466">
        <f t="shared" si="2"/>
        <v>0</v>
      </c>
    </row>
    <row r="11" spans="1:21" s="447" customFormat="1" ht="51" customHeight="1" thickBot="1">
      <c r="A11" s="467" t="s">
        <v>473</v>
      </c>
      <c r="B11" s="433">
        <v>204425</v>
      </c>
      <c r="C11" s="433">
        <v>25000</v>
      </c>
      <c r="D11" s="433">
        <v>0</v>
      </c>
      <c r="E11" s="468">
        <v>229425</v>
      </c>
      <c r="F11" s="432">
        <v>253425</v>
      </c>
      <c r="G11" s="433">
        <v>0</v>
      </c>
      <c r="H11" s="433">
        <v>0</v>
      </c>
      <c r="I11" s="434">
        <v>253425</v>
      </c>
      <c r="J11" s="422">
        <v>173425</v>
      </c>
      <c r="K11" s="423">
        <v>0</v>
      </c>
      <c r="L11" s="423">
        <v>0</v>
      </c>
      <c r="M11" s="424">
        <f t="shared" si="0"/>
        <v>173425</v>
      </c>
      <c r="N11" s="422">
        <v>173425</v>
      </c>
      <c r="O11" s="423">
        <v>0</v>
      </c>
      <c r="P11" s="423">
        <v>0</v>
      </c>
      <c r="Q11" s="466">
        <f t="shared" si="1"/>
        <v>173425</v>
      </c>
      <c r="R11" s="422">
        <v>173425</v>
      </c>
      <c r="S11" s="423">
        <v>0</v>
      </c>
      <c r="T11" s="423">
        <v>0</v>
      </c>
      <c r="U11" s="466">
        <f t="shared" si="2"/>
        <v>173425</v>
      </c>
    </row>
    <row r="12" spans="1:21" s="473" customFormat="1" ht="75" customHeight="1" thickTop="1">
      <c r="A12" s="469" t="s">
        <v>88</v>
      </c>
      <c r="B12" s="470">
        <f>SUM(B5:B11)</f>
        <v>190556901.88</v>
      </c>
      <c r="C12" s="470">
        <f>SUM(C5:C11)</f>
        <v>17169587.800000001</v>
      </c>
      <c r="D12" s="470">
        <f>SUM(D5:D11)</f>
        <v>7248163.7400000002</v>
      </c>
      <c r="E12" s="471">
        <f>SUM(E5:E11)</f>
        <v>200478325.94</v>
      </c>
      <c r="F12" s="472">
        <f>SUM(F5:F11)</f>
        <v>200611344.94</v>
      </c>
      <c r="G12" s="472">
        <f t="shared" ref="G12:Q12" si="3">SUM(G5:G11)</f>
        <v>23850371.649999999</v>
      </c>
      <c r="H12" s="472">
        <f t="shared" si="3"/>
        <v>17191224.859999999</v>
      </c>
      <c r="I12" s="472">
        <f t="shared" si="3"/>
        <v>207270491.72999999</v>
      </c>
      <c r="J12" s="949">
        <f t="shared" si="3"/>
        <v>235722487.11000001</v>
      </c>
      <c r="K12" s="950">
        <f t="shared" si="3"/>
        <v>30052049.140000001</v>
      </c>
      <c r="L12" s="950">
        <f t="shared" si="3"/>
        <v>19972698.920000002</v>
      </c>
      <c r="M12" s="951">
        <f t="shared" si="3"/>
        <v>245801837.33000001</v>
      </c>
      <c r="N12" s="949">
        <f t="shared" si="3"/>
        <v>245715004.93000001</v>
      </c>
      <c r="O12" s="950">
        <f t="shared" si="3"/>
        <v>27200792.510000002</v>
      </c>
      <c r="P12" s="950">
        <f t="shared" si="3"/>
        <v>15498248.59</v>
      </c>
      <c r="Q12" s="951">
        <f t="shared" si="3"/>
        <v>257417548.84999999</v>
      </c>
      <c r="R12" s="949">
        <f>SUM(R5:R11)</f>
        <v>257417548.84999999</v>
      </c>
      <c r="S12" s="950">
        <f>SUM(S5:S11)</f>
        <v>16449950.52</v>
      </c>
      <c r="T12" s="950">
        <f>SUM(T5:T11)</f>
        <v>9219105.8900000006</v>
      </c>
      <c r="U12" s="951">
        <f>SUM(U5:U11)</f>
        <v>264648393.47999999</v>
      </c>
    </row>
    <row r="13" spans="1:21" s="474" customFormat="1" ht="61.5" customHeight="1">
      <c r="A13" s="1245" t="s">
        <v>515</v>
      </c>
      <c r="B13" s="1245"/>
      <c r="C13" s="1245"/>
      <c r="D13" s="1245"/>
      <c r="E13" s="1245"/>
      <c r="F13" s="1245"/>
      <c r="G13" s="1245"/>
      <c r="H13" s="1245"/>
      <c r="I13" s="1246"/>
      <c r="J13" s="1246"/>
      <c r="K13" s="1246"/>
      <c r="L13" s="1246"/>
      <c r="M13" s="1246"/>
      <c r="N13" s="1246"/>
      <c r="O13" s="1246"/>
      <c r="P13" s="1246"/>
      <c r="Q13" s="1246"/>
      <c r="R13" s="1247"/>
      <c r="S13" s="1247"/>
      <c r="T13" s="1247"/>
      <c r="U13" s="1247"/>
    </row>
  </sheetData>
  <mergeCells count="9">
    <mergeCell ref="R3:U3"/>
    <mergeCell ref="J2:U2"/>
    <mergeCell ref="A1:T1"/>
    <mergeCell ref="A13:U13"/>
    <mergeCell ref="A2:A4"/>
    <mergeCell ref="B3:E3"/>
    <mergeCell ref="F3:I3"/>
    <mergeCell ref="J3:M3"/>
    <mergeCell ref="N3:Q3"/>
  </mergeCells>
  <pageMargins left="0.15748031496062992" right="0.15748031496062992" top="0.78740157480314965" bottom="0.78740157480314965" header="0.31496062992125984" footer="0.31496062992125984"/>
  <pageSetup paperSize="9" scale="77" orientation="landscape" r:id="rId1"/>
  <headerFooter>
    <oddFooter>&amp;L&amp;"Times New Roman,Obyčejné"Přehled o hospodaření za r. 2014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V374"/>
  <sheetViews>
    <sheetView tabSelected="1" view="pageBreakPreview" topLeftCell="A41" zoomScaleNormal="100" zoomScaleSheetLayoutView="100" workbookViewId="0">
      <selection activeCell="A14" sqref="A14:B14"/>
    </sheetView>
  </sheetViews>
  <sheetFormatPr defaultRowHeight="12.75"/>
  <cols>
    <col min="1" max="1" width="91.5703125" style="953" customWidth="1"/>
    <col min="2" max="2" width="27" style="954" customWidth="1"/>
    <col min="3" max="3" width="14" style="953" bestFit="1" customWidth="1"/>
    <col min="4" max="4" width="13.42578125" style="476" customWidth="1"/>
    <col min="5" max="5" width="11.5703125" style="476" bestFit="1" customWidth="1"/>
    <col min="6" max="16384" width="9.140625" style="475"/>
  </cols>
  <sheetData>
    <row r="1" spans="1:256" ht="36" customHeight="1">
      <c r="A1" s="952" t="s">
        <v>591</v>
      </c>
      <c r="B1" s="943" t="s">
        <v>610</v>
      </c>
      <c r="C1" s="477"/>
    </row>
    <row r="2" spans="1:256" ht="28.5" customHeight="1">
      <c r="A2" s="1258" t="s">
        <v>479</v>
      </c>
      <c r="B2" s="1259"/>
      <c r="C2" s="477"/>
    </row>
    <row r="3" spans="1:256" ht="21.75" customHeight="1">
      <c r="A3" s="1260" t="s">
        <v>480</v>
      </c>
      <c r="B3" s="1261"/>
      <c r="C3" s="478"/>
      <c r="D3" s="479"/>
      <c r="E3" s="479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0"/>
      <c r="AF3" s="480"/>
      <c r="AG3" s="480"/>
      <c r="AH3" s="480"/>
      <c r="AI3" s="480"/>
      <c r="AJ3" s="480"/>
      <c r="AK3" s="480"/>
      <c r="AL3" s="480"/>
      <c r="AM3" s="480"/>
      <c r="AN3" s="480"/>
      <c r="AO3" s="480"/>
      <c r="AP3" s="480"/>
      <c r="AQ3" s="480"/>
      <c r="AR3" s="480"/>
      <c r="AS3" s="480"/>
      <c r="AT3" s="480"/>
      <c r="AU3" s="480"/>
      <c r="AV3" s="480"/>
      <c r="AW3" s="480"/>
      <c r="AX3" s="480"/>
      <c r="AY3" s="480"/>
      <c r="AZ3" s="480"/>
      <c r="BA3" s="480"/>
      <c r="BB3" s="480"/>
      <c r="BC3" s="480"/>
      <c r="BD3" s="480"/>
      <c r="BE3" s="480"/>
      <c r="BF3" s="480"/>
      <c r="BG3" s="480"/>
      <c r="BH3" s="480"/>
      <c r="BI3" s="480"/>
      <c r="BJ3" s="480"/>
      <c r="BK3" s="480"/>
      <c r="BL3" s="480"/>
      <c r="BM3" s="480"/>
      <c r="BN3" s="480"/>
      <c r="BO3" s="480"/>
      <c r="BP3" s="480"/>
      <c r="BQ3" s="480"/>
      <c r="BR3" s="480"/>
      <c r="BS3" s="480"/>
      <c r="BT3" s="480"/>
      <c r="BU3" s="480"/>
      <c r="BV3" s="480"/>
      <c r="BW3" s="480"/>
      <c r="BX3" s="480"/>
      <c r="BY3" s="480"/>
      <c r="BZ3" s="480"/>
      <c r="CA3" s="480"/>
      <c r="CB3" s="480"/>
      <c r="CC3" s="480"/>
      <c r="CD3" s="480"/>
      <c r="CE3" s="480"/>
      <c r="CF3" s="480"/>
      <c r="CG3" s="480"/>
      <c r="CH3" s="480"/>
      <c r="CI3" s="480"/>
      <c r="CJ3" s="480"/>
      <c r="CK3" s="480"/>
      <c r="CL3" s="480"/>
      <c r="CM3" s="480"/>
      <c r="CN3" s="480"/>
      <c r="CO3" s="480"/>
      <c r="CP3" s="480"/>
      <c r="CQ3" s="480"/>
      <c r="CR3" s="480"/>
      <c r="CS3" s="480"/>
      <c r="CT3" s="480"/>
      <c r="CU3" s="480"/>
      <c r="CV3" s="480"/>
      <c r="CW3" s="480"/>
      <c r="CX3" s="480"/>
      <c r="CY3" s="480"/>
      <c r="CZ3" s="480"/>
      <c r="DA3" s="480"/>
      <c r="DB3" s="480"/>
      <c r="DC3" s="480"/>
      <c r="DD3" s="480"/>
      <c r="DE3" s="480"/>
      <c r="DF3" s="480"/>
      <c r="DG3" s="480"/>
      <c r="DH3" s="480"/>
      <c r="DI3" s="480"/>
      <c r="DJ3" s="480"/>
      <c r="DK3" s="480"/>
      <c r="DL3" s="480"/>
      <c r="DM3" s="480"/>
      <c r="DN3" s="480"/>
      <c r="DO3" s="480"/>
      <c r="DP3" s="480"/>
      <c r="DQ3" s="480"/>
      <c r="DR3" s="480"/>
      <c r="DS3" s="480"/>
      <c r="DT3" s="480"/>
      <c r="DU3" s="480"/>
      <c r="DV3" s="480"/>
      <c r="DW3" s="480"/>
      <c r="DX3" s="480"/>
      <c r="DY3" s="480"/>
      <c r="DZ3" s="480"/>
      <c r="EA3" s="480"/>
      <c r="EB3" s="480"/>
      <c r="EC3" s="480"/>
      <c r="ED3" s="480"/>
      <c r="EE3" s="480"/>
      <c r="EF3" s="480"/>
      <c r="EG3" s="480"/>
      <c r="EH3" s="480"/>
      <c r="EI3" s="480"/>
      <c r="EJ3" s="480"/>
      <c r="EK3" s="480"/>
      <c r="EL3" s="480"/>
      <c r="EM3" s="480"/>
      <c r="EN3" s="480"/>
      <c r="EO3" s="480"/>
      <c r="EP3" s="480"/>
      <c r="EQ3" s="480"/>
      <c r="ER3" s="480"/>
      <c r="ES3" s="480"/>
      <c r="ET3" s="480"/>
      <c r="EU3" s="480"/>
      <c r="EV3" s="480"/>
      <c r="EW3" s="480"/>
      <c r="EX3" s="480"/>
      <c r="EY3" s="480"/>
      <c r="EZ3" s="480"/>
      <c r="FA3" s="480"/>
      <c r="FB3" s="480"/>
      <c r="FC3" s="480"/>
      <c r="FD3" s="480"/>
      <c r="FE3" s="480"/>
      <c r="FF3" s="480"/>
      <c r="FG3" s="480"/>
      <c r="FH3" s="480"/>
      <c r="FI3" s="480"/>
      <c r="FJ3" s="480"/>
      <c r="FK3" s="480"/>
      <c r="FL3" s="480"/>
      <c r="FM3" s="480"/>
      <c r="FN3" s="480"/>
      <c r="FO3" s="480"/>
      <c r="FP3" s="480"/>
      <c r="FQ3" s="480"/>
      <c r="FR3" s="480"/>
      <c r="FS3" s="480"/>
      <c r="FT3" s="480"/>
      <c r="FU3" s="480"/>
      <c r="FV3" s="480"/>
      <c r="FW3" s="480"/>
      <c r="FX3" s="480"/>
      <c r="FY3" s="480"/>
      <c r="FZ3" s="480"/>
      <c r="GA3" s="480"/>
      <c r="GB3" s="480"/>
      <c r="GC3" s="480"/>
      <c r="GD3" s="480"/>
      <c r="GE3" s="480"/>
      <c r="GF3" s="480"/>
      <c r="GG3" s="480"/>
      <c r="GH3" s="480"/>
      <c r="GI3" s="480"/>
      <c r="GJ3" s="480"/>
      <c r="GK3" s="480"/>
      <c r="GL3" s="480"/>
      <c r="GM3" s="480"/>
      <c r="GN3" s="480"/>
      <c r="GO3" s="480"/>
      <c r="GP3" s="480"/>
      <c r="GQ3" s="480"/>
      <c r="GR3" s="480"/>
      <c r="GS3" s="480"/>
      <c r="GT3" s="480"/>
      <c r="GU3" s="480"/>
      <c r="GV3" s="480"/>
      <c r="GW3" s="480"/>
      <c r="GX3" s="480"/>
      <c r="GY3" s="480"/>
      <c r="GZ3" s="480"/>
      <c r="HA3" s="480"/>
      <c r="HB3" s="480"/>
      <c r="HC3" s="480"/>
      <c r="HD3" s="480"/>
      <c r="HE3" s="480"/>
      <c r="HF3" s="480"/>
      <c r="HG3" s="480"/>
      <c r="HH3" s="480"/>
      <c r="HI3" s="480"/>
      <c r="HJ3" s="480"/>
      <c r="HK3" s="480"/>
      <c r="HL3" s="480"/>
      <c r="HM3" s="480"/>
      <c r="HN3" s="480"/>
      <c r="HO3" s="480"/>
      <c r="HP3" s="480"/>
      <c r="HQ3" s="480"/>
      <c r="HR3" s="480"/>
      <c r="HS3" s="480"/>
      <c r="HT3" s="480"/>
      <c r="HU3" s="480"/>
      <c r="HV3" s="480"/>
      <c r="HW3" s="480"/>
      <c r="HX3" s="480"/>
      <c r="HY3" s="480"/>
      <c r="HZ3" s="480"/>
      <c r="IA3" s="480"/>
      <c r="IB3" s="480"/>
      <c r="IC3" s="480"/>
      <c r="ID3" s="480"/>
      <c r="IE3" s="480"/>
      <c r="IF3" s="480"/>
      <c r="IG3" s="480"/>
      <c r="IH3" s="480"/>
      <c r="II3" s="480"/>
      <c r="IJ3" s="480"/>
      <c r="IK3" s="480"/>
      <c r="IL3" s="480"/>
      <c r="IM3" s="480"/>
      <c r="IN3" s="480"/>
      <c r="IO3" s="480"/>
      <c r="IP3" s="480"/>
      <c r="IQ3" s="480"/>
      <c r="IR3" s="480"/>
      <c r="IS3" s="480"/>
      <c r="IT3" s="480"/>
      <c r="IU3" s="480"/>
      <c r="IV3" s="480"/>
    </row>
    <row r="4" spans="1:256" ht="21.75" customHeight="1">
      <c r="A4" s="853" t="s">
        <v>481</v>
      </c>
      <c r="B4" s="854">
        <v>-39080</v>
      </c>
      <c r="C4" s="478"/>
      <c r="D4" s="479"/>
      <c r="E4" s="479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480"/>
      <c r="AM4" s="480"/>
      <c r="AN4" s="480"/>
      <c r="AO4" s="480"/>
      <c r="AP4" s="480"/>
      <c r="AQ4" s="480"/>
      <c r="AR4" s="480"/>
      <c r="AS4" s="480"/>
      <c r="AT4" s="480"/>
      <c r="AU4" s="480"/>
      <c r="AV4" s="480"/>
      <c r="AW4" s="480"/>
      <c r="AX4" s="480"/>
      <c r="AY4" s="480"/>
      <c r="AZ4" s="480"/>
      <c r="BA4" s="480"/>
      <c r="BB4" s="480"/>
      <c r="BC4" s="480"/>
      <c r="BD4" s="480"/>
      <c r="BE4" s="480"/>
      <c r="BF4" s="480"/>
      <c r="BG4" s="480"/>
      <c r="BH4" s="480"/>
      <c r="BI4" s="480"/>
      <c r="BJ4" s="480"/>
      <c r="BK4" s="480"/>
      <c r="BL4" s="480"/>
      <c r="BM4" s="480"/>
      <c r="BN4" s="480"/>
      <c r="BO4" s="480"/>
      <c r="BP4" s="480"/>
      <c r="BQ4" s="480"/>
      <c r="BR4" s="480"/>
      <c r="BS4" s="480"/>
      <c r="BT4" s="480"/>
      <c r="BU4" s="480"/>
      <c r="BV4" s="480"/>
      <c r="BW4" s="480"/>
      <c r="BX4" s="480"/>
      <c r="BY4" s="480"/>
      <c r="BZ4" s="480"/>
      <c r="CA4" s="480"/>
      <c r="CB4" s="480"/>
      <c r="CC4" s="480"/>
      <c r="CD4" s="480"/>
      <c r="CE4" s="480"/>
      <c r="CF4" s="480"/>
      <c r="CG4" s="480"/>
      <c r="CH4" s="480"/>
      <c r="CI4" s="480"/>
      <c r="CJ4" s="480"/>
      <c r="CK4" s="480"/>
      <c r="CL4" s="480"/>
      <c r="CM4" s="480"/>
      <c r="CN4" s="480"/>
      <c r="CO4" s="480"/>
      <c r="CP4" s="480"/>
      <c r="CQ4" s="480"/>
      <c r="CR4" s="480"/>
      <c r="CS4" s="480"/>
      <c r="CT4" s="480"/>
      <c r="CU4" s="480"/>
      <c r="CV4" s="480"/>
      <c r="CW4" s="480"/>
      <c r="CX4" s="480"/>
      <c r="CY4" s="480"/>
      <c r="CZ4" s="480"/>
      <c r="DA4" s="480"/>
      <c r="DB4" s="480"/>
      <c r="DC4" s="480"/>
      <c r="DD4" s="480"/>
      <c r="DE4" s="480"/>
      <c r="DF4" s="480"/>
      <c r="DG4" s="480"/>
      <c r="DH4" s="480"/>
      <c r="DI4" s="480"/>
      <c r="DJ4" s="480"/>
      <c r="DK4" s="480"/>
      <c r="DL4" s="480"/>
      <c r="DM4" s="480"/>
      <c r="DN4" s="480"/>
      <c r="DO4" s="480"/>
      <c r="DP4" s="480"/>
      <c r="DQ4" s="480"/>
      <c r="DR4" s="480"/>
      <c r="DS4" s="480"/>
      <c r="DT4" s="480"/>
      <c r="DU4" s="480"/>
      <c r="DV4" s="480"/>
      <c r="DW4" s="480"/>
      <c r="DX4" s="480"/>
      <c r="DY4" s="480"/>
      <c r="DZ4" s="480"/>
      <c r="EA4" s="480"/>
      <c r="EB4" s="480"/>
      <c r="EC4" s="480"/>
      <c r="ED4" s="480"/>
      <c r="EE4" s="480"/>
      <c r="EF4" s="480"/>
      <c r="EG4" s="480"/>
      <c r="EH4" s="480"/>
      <c r="EI4" s="480"/>
      <c r="EJ4" s="480"/>
      <c r="EK4" s="480"/>
      <c r="EL4" s="480"/>
      <c r="EM4" s="480"/>
      <c r="EN4" s="480"/>
      <c r="EO4" s="480"/>
      <c r="EP4" s="480"/>
      <c r="EQ4" s="480"/>
      <c r="ER4" s="480"/>
      <c r="ES4" s="480"/>
      <c r="ET4" s="480"/>
      <c r="EU4" s="480"/>
      <c r="EV4" s="480"/>
      <c r="EW4" s="480"/>
      <c r="EX4" s="480"/>
      <c r="EY4" s="480"/>
      <c r="EZ4" s="480"/>
      <c r="FA4" s="480"/>
      <c r="FB4" s="480"/>
      <c r="FC4" s="480"/>
      <c r="FD4" s="480"/>
      <c r="FE4" s="480"/>
      <c r="FF4" s="480"/>
      <c r="FG4" s="480"/>
      <c r="FH4" s="480"/>
      <c r="FI4" s="480"/>
      <c r="FJ4" s="480"/>
      <c r="FK4" s="480"/>
      <c r="FL4" s="480"/>
      <c r="FM4" s="480"/>
      <c r="FN4" s="480"/>
      <c r="FO4" s="480"/>
      <c r="FP4" s="480"/>
      <c r="FQ4" s="480"/>
      <c r="FR4" s="480"/>
      <c r="FS4" s="480"/>
      <c r="FT4" s="480"/>
      <c r="FU4" s="480"/>
      <c r="FV4" s="480"/>
      <c r="FW4" s="480"/>
      <c r="FX4" s="480"/>
      <c r="FY4" s="480"/>
      <c r="FZ4" s="480"/>
      <c r="GA4" s="480"/>
      <c r="GB4" s="480"/>
      <c r="GC4" s="480"/>
      <c r="GD4" s="480"/>
      <c r="GE4" s="480"/>
      <c r="GF4" s="480"/>
      <c r="GG4" s="480"/>
      <c r="GH4" s="480"/>
      <c r="GI4" s="480"/>
      <c r="GJ4" s="480"/>
      <c r="GK4" s="480"/>
      <c r="GL4" s="480"/>
      <c r="GM4" s="480"/>
      <c r="GN4" s="480"/>
      <c r="GO4" s="480"/>
      <c r="GP4" s="480"/>
      <c r="GQ4" s="480"/>
      <c r="GR4" s="480"/>
      <c r="GS4" s="480"/>
      <c r="GT4" s="480"/>
      <c r="GU4" s="480"/>
      <c r="GV4" s="480"/>
      <c r="GW4" s="480"/>
      <c r="GX4" s="480"/>
      <c r="GY4" s="480"/>
      <c r="GZ4" s="480"/>
      <c r="HA4" s="480"/>
      <c r="HB4" s="480"/>
      <c r="HC4" s="480"/>
      <c r="HD4" s="480"/>
      <c r="HE4" s="480"/>
      <c r="HF4" s="480"/>
      <c r="HG4" s="480"/>
      <c r="HH4" s="480"/>
      <c r="HI4" s="480"/>
      <c r="HJ4" s="480"/>
      <c r="HK4" s="480"/>
      <c r="HL4" s="480"/>
      <c r="HM4" s="480"/>
      <c r="HN4" s="480"/>
      <c r="HO4" s="480"/>
      <c r="HP4" s="480"/>
      <c r="HQ4" s="480"/>
      <c r="HR4" s="480"/>
      <c r="HS4" s="480"/>
      <c r="HT4" s="480"/>
      <c r="HU4" s="480"/>
      <c r="HV4" s="480"/>
      <c r="HW4" s="480"/>
      <c r="HX4" s="480"/>
      <c r="HY4" s="480"/>
      <c r="HZ4" s="480"/>
      <c r="IA4" s="480"/>
      <c r="IB4" s="480"/>
      <c r="IC4" s="480"/>
      <c r="ID4" s="480"/>
      <c r="IE4" s="480"/>
      <c r="IF4" s="480"/>
      <c r="IG4" s="480"/>
      <c r="IH4" s="480"/>
      <c r="II4" s="480"/>
      <c r="IJ4" s="480"/>
      <c r="IK4" s="480"/>
      <c r="IL4" s="480"/>
      <c r="IM4" s="480"/>
      <c r="IN4" s="480"/>
      <c r="IO4" s="480"/>
      <c r="IP4" s="480"/>
      <c r="IQ4" s="480"/>
      <c r="IR4" s="480"/>
      <c r="IS4" s="480"/>
      <c r="IT4" s="480"/>
      <c r="IU4" s="480"/>
      <c r="IV4" s="480"/>
    </row>
    <row r="5" spans="1:256" ht="21.75" customHeight="1">
      <c r="A5" s="853" t="s">
        <v>482</v>
      </c>
      <c r="B5" s="854">
        <v>-61100</v>
      </c>
      <c r="C5" s="478"/>
      <c r="D5" s="479"/>
      <c r="E5" s="479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  <c r="AJ5" s="480"/>
      <c r="AK5" s="480"/>
      <c r="AL5" s="480"/>
      <c r="AM5" s="480"/>
      <c r="AN5" s="480"/>
      <c r="AO5" s="480"/>
      <c r="AP5" s="480"/>
      <c r="AQ5" s="480"/>
      <c r="AR5" s="480"/>
      <c r="AS5" s="480"/>
      <c r="AT5" s="480"/>
      <c r="AU5" s="480"/>
      <c r="AV5" s="480"/>
      <c r="AW5" s="480"/>
      <c r="AX5" s="480"/>
      <c r="AY5" s="480"/>
      <c r="AZ5" s="480"/>
      <c r="BA5" s="480"/>
      <c r="BB5" s="480"/>
      <c r="BC5" s="480"/>
      <c r="BD5" s="480"/>
      <c r="BE5" s="480"/>
      <c r="BF5" s="480"/>
      <c r="BG5" s="480"/>
      <c r="BH5" s="480"/>
      <c r="BI5" s="480"/>
      <c r="BJ5" s="480"/>
      <c r="BK5" s="480"/>
      <c r="BL5" s="480"/>
      <c r="BM5" s="480"/>
      <c r="BN5" s="480"/>
      <c r="BO5" s="480"/>
      <c r="BP5" s="480"/>
      <c r="BQ5" s="480"/>
      <c r="BR5" s="480"/>
      <c r="BS5" s="480"/>
      <c r="BT5" s="480"/>
      <c r="BU5" s="480"/>
      <c r="BV5" s="480"/>
      <c r="BW5" s="480"/>
      <c r="BX5" s="480"/>
      <c r="BY5" s="480"/>
      <c r="BZ5" s="480"/>
      <c r="CA5" s="480"/>
      <c r="CB5" s="480"/>
      <c r="CC5" s="480"/>
      <c r="CD5" s="480"/>
      <c r="CE5" s="480"/>
      <c r="CF5" s="480"/>
      <c r="CG5" s="480"/>
      <c r="CH5" s="480"/>
      <c r="CI5" s="480"/>
      <c r="CJ5" s="480"/>
      <c r="CK5" s="480"/>
      <c r="CL5" s="480"/>
      <c r="CM5" s="480"/>
      <c r="CN5" s="480"/>
      <c r="CO5" s="480"/>
      <c r="CP5" s="480"/>
      <c r="CQ5" s="480"/>
      <c r="CR5" s="480"/>
      <c r="CS5" s="480"/>
      <c r="CT5" s="480"/>
      <c r="CU5" s="480"/>
      <c r="CV5" s="480"/>
      <c r="CW5" s="480"/>
      <c r="CX5" s="480"/>
      <c r="CY5" s="480"/>
      <c r="CZ5" s="480"/>
      <c r="DA5" s="480"/>
      <c r="DB5" s="480"/>
      <c r="DC5" s="480"/>
      <c r="DD5" s="480"/>
      <c r="DE5" s="480"/>
      <c r="DF5" s="480"/>
      <c r="DG5" s="480"/>
      <c r="DH5" s="480"/>
      <c r="DI5" s="480"/>
      <c r="DJ5" s="480"/>
      <c r="DK5" s="480"/>
      <c r="DL5" s="480"/>
      <c r="DM5" s="480"/>
      <c r="DN5" s="480"/>
      <c r="DO5" s="480"/>
      <c r="DP5" s="480"/>
      <c r="DQ5" s="480"/>
      <c r="DR5" s="480"/>
      <c r="DS5" s="480"/>
      <c r="DT5" s="480"/>
      <c r="DU5" s="480"/>
      <c r="DV5" s="480"/>
      <c r="DW5" s="480"/>
      <c r="DX5" s="480"/>
      <c r="DY5" s="480"/>
      <c r="DZ5" s="480"/>
      <c r="EA5" s="480"/>
      <c r="EB5" s="480"/>
      <c r="EC5" s="480"/>
      <c r="ED5" s="480"/>
      <c r="EE5" s="480"/>
      <c r="EF5" s="480"/>
      <c r="EG5" s="480"/>
      <c r="EH5" s="480"/>
      <c r="EI5" s="480"/>
      <c r="EJ5" s="480"/>
      <c r="EK5" s="480"/>
      <c r="EL5" s="480"/>
      <c r="EM5" s="480"/>
      <c r="EN5" s="480"/>
      <c r="EO5" s="480"/>
      <c r="EP5" s="480"/>
      <c r="EQ5" s="480"/>
      <c r="ER5" s="480"/>
      <c r="ES5" s="480"/>
      <c r="ET5" s="480"/>
      <c r="EU5" s="480"/>
      <c r="EV5" s="480"/>
      <c r="EW5" s="480"/>
      <c r="EX5" s="480"/>
      <c r="EY5" s="480"/>
      <c r="EZ5" s="480"/>
      <c r="FA5" s="480"/>
      <c r="FB5" s="480"/>
      <c r="FC5" s="480"/>
      <c r="FD5" s="480"/>
      <c r="FE5" s="480"/>
      <c r="FF5" s="480"/>
      <c r="FG5" s="480"/>
      <c r="FH5" s="480"/>
      <c r="FI5" s="480"/>
      <c r="FJ5" s="480"/>
      <c r="FK5" s="480"/>
      <c r="FL5" s="480"/>
      <c r="FM5" s="480"/>
      <c r="FN5" s="480"/>
      <c r="FO5" s="480"/>
      <c r="FP5" s="480"/>
      <c r="FQ5" s="480"/>
      <c r="FR5" s="480"/>
      <c r="FS5" s="480"/>
      <c r="FT5" s="480"/>
      <c r="FU5" s="480"/>
      <c r="FV5" s="480"/>
      <c r="FW5" s="480"/>
      <c r="FX5" s="480"/>
      <c r="FY5" s="480"/>
      <c r="FZ5" s="480"/>
      <c r="GA5" s="480"/>
      <c r="GB5" s="480"/>
      <c r="GC5" s="480"/>
      <c r="GD5" s="480"/>
      <c r="GE5" s="480"/>
      <c r="GF5" s="480"/>
      <c r="GG5" s="480"/>
      <c r="GH5" s="480"/>
      <c r="GI5" s="480"/>
      <c r="GJ5" s="480"/>
      <c r="GK5" s="480"/>
      <c r="GL5" s="480"/>
      <c r="GM5" s="480"/>
      <c r="GN5" s="480"/>
      <c r="GO5" s="480"/>
      <c r="GP5" s="480"/>
      <c r="GQ5" s="480"/>
      <c r="GR5" s="480"/>
      <c r="GS5" s="480"/>
      <c r="GT5" s="480"/>
      <c r="GU5" s="480"/>
      <c r="GV5" s="480"/>
      <c r="GW5" s="480"/>
      <c r="GX5" s="480"/>
      <c r="GY5" s="480"/>
      <c r="GZ5" s="480"/>
      <c r="HA5" s="480"/>
      <c r="HB5" s="480"/>
      <c r="HC5" s="480"/>
      <c r="HD5" s="480"/>
      <c r="HE5" s="480"/>
      <c r="HF5" s="480"/>
      <c r="HG5" s="480"/>
      <c r="HH5" s="480"/>
      <c r="HI5" s="480"/>
      <c r="HJ5" s="480"/>
      <c r="HK5" s="480"/>
      <c r="HL5" s="480"/>
      <c r="HM5" s="480"/>
      <c r="HN5" s="480"/>
      <c r="HO5" s="480"/>
      <c r="HP5" s="480"/>
      <c r="HQ5" s="480"/>
      <c r="HR5" s="480"/>
      <c r="HS5" s="480"/>
      <c r="HT5" s="480"/>
      <c r="HU5" s="480"/>
      <c r="HV5" s="480"/>
      <c r="HW5" s="480"/>
      <c r="HX5" s="480"/>
      <c r="HY5" s="480"/>
      <c r="HZ5" s="480"/>
      <c r="IA5" s="480"/>
      <c r="IB5" s="480"/>
      <c r="IC5" s="480"/>
      <c r="ID5" s="480"/>
      <c r="IE5" s="480"/>
      <c r="IF5" s="480"/>
      <c r="IG5" s="480"/>
      <c r="IH5" s="480"/>
      <c r="II5" s="480"/>
      <c r="IJ5" s="480"/>
      <c r="IK5" s="480"/>
      <c r="IL5" s="480"/>
      <c r="IM5" s="480"/>
      <c r="IN5" s="480"/>
      <c r="IO5" s="480"/>
      <c r="IP5" s="480"/>
      <c r="IQ5" s="480"/>
      <c r="IR5" s="480"/>
      <c r="IS5" s="480"/>
      <c r="IT5" s="480"/>
      <c r="IU5" s="480"/>
      <c r="IV5" s="480"/>
    </row>
    <row r="6" spans="1:256" ht="21.75" customHeight="1">
      <c r="A6" s="855" t="s">
        <v>483</v>
      </c>
      <c r="B6" s="856">
        <v>-81861.94</v>
      </c>
      <c r="C6" s="478"/>
      <c r="D6" s="479"/>
      <c r="E6" s="479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480"/>
      <c r="AK6" s="480"/>
      <c r="AL6" s="480"/>
      <c r="AM6" s="480"/>
      <c r="AN6" s="480"/>
      <c r="AO6" s="480"/>
      <c r="AP6" s="480"/>
      <c r="AQ6" s="480"/>
      <c r="AR6" s="480"/>
      <c r="AS6" s="480"/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/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0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0"/>
      <c r="EH6" s="480"/>
      <c r="EI6" s="480"/>
      <c r="EJ6" s="480"/>
      <c r="EK6" s="480"/>
      <c r="EL6" s="480"/>
      <c r="EM6" s="480"/>
      <c r="EN6" s="480"/>
      <c r="EO6" s="480"/>
      <c r="EP6" s="480"/>
      <c r="EQ6" s="480"/>
      <c r="ER6" s="480"/>
      <c r="ES6" s="480"/>
      <c r="ET6" s="480"/>
      <c r="EU6" s="480"/>
      <c r="EV6" s="480"/>
      <c r="EW6" s="480"/>
      <c r="EX6" s="480"/>
      <c r="EY6" s="480"/>
      <c r="EZ6" s="480"/>
      <c r="FA6" s="480"/>
      <c r="FB6" s="480"/>
      <c r="FC6" s="480"/>
      <c r="FD6" s="480"/>
      <c r="FE6" s="480"/>
      <c r="FF6" s="480"/>
      <c r="FG6" s="480"/>
      <c r="FH6" s="480"/>
      <c r="FI6" s="480"/>
      <c r="FJ6" s="480"/>
      <c r="FK6" s="480"/>
      <c r="FL6" s="480"/>
      <c r="FM6" s="480"/>
      <c r="FN6" s="480"/>
      <c r="FO6" s="480"/>
      <c r="FP6" s="480"/>
      <c r="FQ6" s="480"/>
      <c r="FR6" s="480"/>
      <c r="FS6" s="480"/>
      <c r="FT6" s="480"/>
      <c r="FU6" s="480"/>
      <c r="FV6" s="480"/>
      <c r="FW6" s="480"/>
      <c r="FX6" s="480"/>
      <c r="FY6" s="480"/>
      <c r="FZ6" s="480"/>
      <c r="GA6" s="480"/>
      <c r="GB6" s="480"/>
      <c r="GC6" s="480"/>
      <c r="GD6" s="480"/>
      <c r="GE6" s="480"/>
      <c r="GF6" s="480"/>
      <c r="GG6" s="480"/>
      <c r="GH6" s="480"/>
      <c r="GI6" s="480"/>
      <c r="GJ6" s="480"/>
      <c r="GK6" s="480"/>
      <c r="GL6" s="480"/>
      <c r="GM6" s="480"/>
      <c r="GN6" s="480"/>
      <c r="GO6" s="480"/>
      <c r="GP6" s="480"/>
      <c r="GQ6" s="480"/>
      <c r="GR6" s="480"/>
      <c r="GS6" s="480"/>
      <c r="GT6" s="480"/>
      <c r="GU6" s="480"/>
      <c r="GV6" s="480"/>
      <c r="GW6" s="480"/>
      <c r="GX6" s="480"/>
      <c r="GY6" s="480"/>
      <c r="GZ6" s="480"/>
      <c r="HA6" s="480"/>
      <c r="HB6" s="480"/>
      <c r="HC6" s="480"/>
      <c r="HD6" s="480"/>
      <c r="HE6" s="480"/>
      <c r="HF6" s="480"/>
      <c r="HG6" s="480"/>
      <c r="HH6" s="480"/>
      <c r="HI6" s="480"/>
      <c r="HJ6" s="480"/>
      <c r="HK6" s="480"/>
      <c r="HL6" s="480"/>
      <c r="HM6" s="480"/>
      <c r="HN6" s="480"/>
      <c r="HO6" s="480"/>
      <c r="HP6" s="480"/>
      <c r="HQ6" s="480"/>
      <c r="HR6" s="480"/>
      <c r="HS6" s="480"/>
      <c r="HT6" s="480"/>
      <c r="HU6" s="480"/>
      <c r="HV6" s="480"/>
      <c r="HW6" s="480"/>
      <c r="HX6" s="480"/>
      <c r="HY6" s="480"/>
      <c r="HZ6" s="480"/>
      <c r="IA6" s="480"/>
      <c r="IB6" s="480"/>
      <c r="IC6" s="480"/>
      <c r="ID6" s="480"/>
      <c r="IE6" s="480"/>
      <c r="IF6" s="480"/>
      <c r="IG6" s="480"/>
      <c r="IH6" s="480"/>
      <c r="II6" s="480"/>
      <c r="IJ6" s="480"/>
      <c r="IK6" s="480"/>
      <c r="IL6" s="480"/>
      <c r="IM6" s="480"/>
      <c r="IN6" s="480"/>
      <c r="IO6" s="480"/>
      <c r="IP6" s="480"/>
      <c r="IQ6" s="480"/>
      <c r="IR6" s="480"/>
      <c r="IS6" s="480"/>
      <c r="IT6" s="480"/>
      <c r="IU6" s="480"/>
      <c r="IV6" s="480"/>
    </row>
    <row r="7" spans="1:256" ht="21.75" customHeight="1" thickBot="1">
      <c r="A7" s="855" t="s">
        <v>484</v>
      </c>
      <c r="B7" s="856">
        <v>-3190.5</v>
      </c>
      <c r="C7" s="478"/>
      <c r="D7" s="479"/>
      <c r="E7" s="479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/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0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  <c r="EA7" s="480"/>
      <c r="EB7" s="480"/>
      <c r="EC7" s="480"/>
      <c r="ED7" s="480"/>
      <c r="EE7" s="480"/>
      <c r="EF7" s="480"/>
      <c r="EG7" s="480"/>
      <c r="EH7" s="480"/>
      <c r="EI7" s="480"/>
      <c r="EJ7" s="480"/>
      <c r="EK7" s="480"/>
      <c r="EL7" s="480"/>
      <c r="EM7" s="480"/>
      <c r="EN7" s="480"/>
      <c r="EO7" s="480"/>
      <c r="EP7" s="480"/>
      <c r="EQ7" s="480"/>
      <c r="ER7" s="480"/>
      <c r="ES7" s="480"/>
      <c r="ET7" s="480"/>
      <c r="EU7" s="480"/>
      <c r="EV7" s="480"/>
      <c r="EW7" s="480"/>
      <c r="EX7" s="480"/>
      <c r="EY7" s="480"/>
      <c r="EZ7" s="480"/>
      <c r="FA7" s="480"/>
      <c r="FB7" s="480"/>
      <c r="FC7" s="480"/>
      <c r="FD7" s="480"/>
      <c r="FE7" s="480"/>
      <c r="FF7" s="480"/>
      <c r="FG7" s="480"/>
      <c r="FH7" s="480"/>
      <c r="FI7" s="480"/>
      <c r="FJ7" s="480"/>
      <c r="FK7" s="480"/>
      <c r="FL7" s="480"/>
      <c r="FM7" s="480"/>
      <c r="FN7" s="480"/>
      <c r="FO7" s="480"/>
      <c r="FP7" s="480"/>
      <c r="FQ7" s="480"/>
      <c r="FR7" s="480"/>
      <c r="FS7" s="480"/>
      <c r="FT7" s="480"/>
      <c r="FU7" s="480"/>
      <c r="FV7" s="480"/>
      <c r="FW7" s="480"/>
      <c r="FX7" s="480"/>
      <c r="FY7" s="480"/>
      <c r="FZ7" s="480"/>
      <c r="GA7" s="480"/>
      <c r="GB7" s="480"/>
      <c r="GC7" s="480"/>
      <c r="GD7" s="480"/>
      <c r="GE7" s="480"/>
      <c r="GF7" s="480"/>
      <c r="GG7" s="480"/>
      <c r="GH7" s="480"/>
      <c r="GI7" s="480"/>
      <c r="GJ7" s="480"/>
      <c r="GK7" s="480"/>
      <c r="GL7" s="480"/>
      <c r="GM7" s="480"/>
      <c r="GN7" s="480"/>
      <c r="GO7" s="480"/>
      <c r="GP7" s="480"/>
      <c r="GQ7" s="480"/>
      <c r="GR7" s="480"/>
      <c r="GS7" s="480"/>
      <c r="GT7" s="480"/>
      <c r="GU7" s="480"/>
      <c r="GV7" s="480"/>
      <c r="GW7" s="480"/>
      <c r="GX7" s="480"/>
      <c r="GY7" s="480"/>
      <c r="GZ7" s="480"/>
      <c r="HA7" s="480"/>
      <c r="HB7" s="480"/>
      <c r="HC7" s="480"/>
      <c r="HD7" s="480"/>
      <c r="HE7" s="480"/>
      <c r="HF7" s="480"/>
      <c r="HG7" s="480"/>
      <c r="HH7" s="480"/>
      <c r="HI7" s="480"/>
      <c r="HJ7" s="480"/>
      <c r="HK7" s="480"/>
      <c r="HL7" s="480"/>
      <c r="HM7" s="480"/>
      <c r="HN7" s="480"/>
      <c r="HO7" s="480"/>
      <c r="HP7" s="480"/>
      <c r="HQ7" s="480"/>
      <c r="HR7" s="480"/>
      <c r="HS7" s="480"/>
      <c r="HT7" s="480"/>
      <c r="HU7" s="480"/>
      <c r="HV7" s="480"/>
      <c r="HW7" s="480"/>
      <c r="HX7" s="480"/>
      <c r="HY7" s="480"/>
      <c r="HZ7" s="480"/>
      <c r="IA7" s="480"/>
      <c r="IB7" s="480"/>
      <c r="IC7" s="480"/>
      <c r="ID7" s="480"/>
      <c r="IE7" s="480"/>
      <c r="IF7" s="480"/>
      <c r="IG7" s="480"/>
      <c r="IH7" s="480"/>
      <c r="II7" s="480"/>
      <c r="IJ7" s="480"/>
      <c r="IK7" s="480"/>
      <c r="IL7" s="480"/>
      <c r="IM7" s="480"/>
      <c r="IN7" s="480"/>
      <c r="IO7" s="480"/>
      <c r="IP7" s="480"/>
      <c r="IQ7" s="480"/>
      <c r="IR7" s="480"/>
      <c r="IS7" s="480"/>
      <c r="IT7" s="480"/>
      <c r="IU7" s="480"/>
      <c r="IV7" s="480"/>
    </row>
    <row r="8" spans="1:256" ht="21.75" customHeight="1" thickTop="1" thickBot="1">
      <c r="A8" s="857" t="s">
        <v>485</v>
      </c>
      <c r="B8" s="858">
        <f>SUM(B4:B7)</f>
        <v>-185232.44</v>
      </c>
      <c r="C8" s="478"/>
      <c r="D8" s="479"/>
      <c r="E8" s="479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80"/>
      <c r="AG8" s="480"/>
      <c r="AH8" s="480"/>
      <c r="AI8" s="480"/>
      <c r="AJ8" s="480"/>
      <c r="AK8" s="480"/>
      <c r="AL8" s="480"/>
      <c r="AM8" s="480"/>
      <c r="AN8" s="480"/>
      <c r="AO8" s="480"/>
      <c r="AP8" s="480"/>
      <c r="AQ8" s="480"/>
      <c r="AR8" s="480"/>
      <c r="AS8" s="480"/>
      <c r="AT8" s="480"/>
      <c r="AU8" s="480"/>
      <c r="AV8" s="480"/>
      <c r="AW8" s="480"/>
      <c r="AX8" s="480"/>
      <c r="AY8" s="480"/>
      <c r="AZ8" s="480"/>
      <c r="BA8" s="480"/>
      <c r="BB8" s="480"/>
      <c r="BC8" s="480"/>
      <c r="BD8" s="480"/>
      <c r="BE8" s="480"/>
      <c r="BF8" s="480"/>
      <c r="BG8" s="480"/>
      <c r="BH8" s="480"/>
      <c r="BI8" s="480"/>
      <c r="BJ8" s="480"/>
      <c r="BK8" s="480"/>
      <c r="BL8" s="480"/>
      <c r="BM8" s="480"/>
      <c r="BN8" s="480"/>
      <c r="BO8" s="480"/>
      <c r="BP8" s="480"/>
      <c r="BQ8" s="480"/>
      <c r="BR8" s="480"/>
      <c r="BS8" s="480"/>
      <c r="BT8" s="480"/>
      <c r="BU8" s="480"/>
      <c r="BV8" s="480"/>
      <c r="BW8" s="480"/>
      <c r="BX8" s="480"/>
      <c r="BY8" s="480"/>
      <c r="BZ8" s="480"/>
      <c r="CA8" s="480"/>
      <c r="CB8" s="480"/>
      <c r="CC8" s="480"/>
      <c r="CD8" s="480"/>
      <c r="CE8" s="480"/>
      <c r="CF8" s="480"/>
      <c r="CG8" s="480"/>
      <c r="CH8" s="480"/>
      <c r="CI8" s="480"/>
      <c r="CJ8" s="480"/>
      <c r="CK8" s="480"/>
      <c r="CL8" s="480"/>
      <c r="CM8" s="480"/>
      <c r="CN8" s="480"/>
      <c r="CO8" s="480"/>
      <c r="CP8" s="480"/>
      <c r="CQ8" s="480"/>
      <c r="CR8" s="480"/>
      <c r="CS8" s="480"/>
      <c r="CT8" s="480"/>
      <c r="CU8" s="480"/>
      <c r="CV8" s="480"/>
      <c r="CW8" s="480"/>
      <c r="CX8" s="480"/>
      <c r="CY8" s="480"/>
      <c r="CZ8" s="480"/>
      <c r="DA8" s="480"/>
      <c r="DB8" s="480"/>
      <c r="DC8" s="480"/>
      <c r="DD8" s="480"/>
      <c r="DE8" s="480"/>
      <c r="DF8" s="480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0"/>
      <c r="EH8" s="480"/>
      <c r="EI8" s="480"/>
      <c r="EJ8" s="480"/>
      <c r="EK8" s="480"/>
      <c r="EL8" s="480"/>
      <c r="EM8" s="480"/>
      <c r="EN8" s="480"/>
      <c r="EO8" s="480"/>
      <c r="EP8" s="480"/>
      <c r="EQ8" s="480"/>
      <c r="ER8" s="480"/>
      <c r="ES8" s="480"/>
      <c r="ET8" s="480"/>
      <c r="EU8" s="480"/>
      <c r="EV8" s="480"/>
      <c r="EW8" s="480"/>
      <c r="EX8" s="480"/>
      <c r="EY8" s="480"/>
      <c r="EZ8" s="480"/>
      <c r="FA8" s="480"/>
      <c r="FB8" s="480"/>
      <c r="FC8" s="480"/>
      <c r="FD8" s="480"/>
      <c r="FE8" s="480"/>
      <c r="FF8" s="480"/>
      <c r="FG8" s="480"/>
      <c r="FH8" s="480"/>
      <c r="FI8" s="480"/>
      <c r="FJ8" s="480"/>
      <c r="FK8" s="480"/>
      <c r="FL8" s="480"/>
      <c r="FM8" s="480"/>
      <c r="FN8" s="480"/>
      <c r="FO8" s="480"/>
      <c r="FP8" s="480"/>
      <c r="FQ8" s="480"/>
      <c r="FR8" s="480"/>
      <c r="FS8" s="480"/>
      <c r="FT8" s="480"/>
      <c r="FU8" s="480"/>
      <c r="FV8" s="480"/>
      <c r="FW8" s="480"/>
      <c r="FX8" s="480"/>
      <c r="FY8" s="480"/>
      <c r="FZ8" s="480"/>
      <c r="GA8" s="480"/>
      <c r="GB8" s="480"/>
      <c r="GC8" s="480"/>
      <c r="GD8" s="480"/>
      <c r="GE8" s="480"/>
      <c r="GF8" s="480"/>
      <c r="GG8" s="480"/>
      <c r="GH8" s="480"/>
      <c r="GI8" s="480"/>
      <c r="GJ8" s="480"/>
      <c r="GK8" s="480"/>
      <c r="GL8" s="480"/>
      <c r="GM8" s="480"/>
      <c r="GN8" s="480"/>
      <c r="GO8" s="480"/>
      <c r="GP8" s="480"/>
      <c r="GQ8" s="480"/>
      <c r="GR8" s="480"/>
      <c r="GS8" s="480"/>
      <c r="GT8" s="480"/>
      <c r="GU8" s="480"/>
      <c r="GV8" s="480"/>
      <c r="GW8" s="480"/>
      <c r="GX8" s="480"/>
      <c r="GY8" s="480"/>
      <c r="GZ8" s="480"/>
      <c r="HA8" s="480"/>
      <c r="HB8" s="480"/>
      <c r="HC8" s="480"/>
      <c r="HD8" s="480"/>
      <c r="HE8" s="480"/>
      <c r="HF8" s="480"/>
      <c r="HG8" s="480"/>
      <c r="HH8" s="480"/>
      <c r="HI8" s="480"/>
      <c r="HJ8" s="480"/>
      <c r="HK8" s="480"/>
      <c r="HL8" s="480"/>
      <c r="HM8" s="480"/>
      <c r="HN8" s="480"/>
      <c r="HO8" s="480"/>
      <c r="HP8" s="480"/>
      <c r="HQ8" s="480"/>
      <c r="HR8" s="480"/>
      <c r="HS8" s="480"/>
      <c r="HT8" s="480"/>
      <c r="HU8" s="480"/>
      <c r="HV8" s="480"/>
      <c r="HW8" s="480"/>
      <c r="HX8" s="480"/>
      <c r="HY8" s="480"/>
      <c r="HZ8" s="480"/>
      <c r="IA8" s="480"/>
      <c r="IB8" s="480"/>
      <c r="IC8" s="480"/>
      <c r="ID8" s="480"/>
      <c r="IE8" s="480"/>
      <c r="IF8" s="480"/>
      <c r="IG8" s="480"/>
      <c r="IH8" s="480"/>
      <c r="II8" s="480"/>
      <c r="IJ8" s="480"/>
      <c r="IK8" s="480"/>
      <c r="IL8" s="480"/>
      <c r="IM8" s="480"/>
      <c r="IN8" s="480"/>
      <c r="IO8" s="480"/>
      <c r="IP8" s="480"/>
      <c r="IQ8" s="480"/>
      <c r="IR8" s="480"/>
      <c r="IS8" s="480"/>
      <c r="IT8" s="480"/>
      <c r="IU8" s="480"/>
      <c r="IV8" s="480"/>
    </row>
    <row r="9" spans="1:256" ht="28.5" customHeight="1">
      <c r="A9" s="1262" t="s">
        <v>486</v>
      </c>
      <c r="B9" s="1263"/>
      <c r="C9" s="478"/>
      <c r="D9" s="479"/>
      <c r="E9" s="479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0"/>
      <c r="AH9" s="480"/>
      <c r="AI9" s="480"/>
      <c r="AJ9" s="480"/>
      <c r="AK9" s="480"/>
      <c r="AL9" s="480"/>
      <c r="AM9" s="480"/>
      <c r="AN9" s="480"/>
      <c r="AO9" s="480"/>
      <c r="AP9" s="480"/>
      <c r="AQ9" s="480"/>
      <c r="AR9" s="480"/>
      <c r="AS9" s="480"/>
      <c r="AT9" s="480"/>
      <c r="AU9" s="480"/>
      <c r="AV9" s="480"/>
      <c r="AW9" s="480"/>
      <c r="AX9" s="480"/>
      <c r="AY9" s="480"/>
      <c r="AZ9" s="480"/>
      <c r="BA9" s="480"/>
      <c r="BB9" s="480"/>
      <c r="BC9" s="480"/>
      <c r="BD9" s="480"/>
      <c r="BE9" s="480"/>
      <c r="BF9" s="480"/>
      <c r="BG9" s="480"/>
      <c r="BH9" s="480"/>
      <c r="BI9" s="480"/>
      <c r="BJ9" s="480"/>
      <c r="BK9" s="480"/>
      <c r="BL9" s="480"/>
      <c r="BM9" s="480"/>
      <c r="BN9" s="480"/>
      <c r="BO9" s="480"/>
      <c r="BP9" s="480"/>
      <c r="BQ9" s="480"/>
      <c r="BR9" s="480"/>
      <c r="BS9" s="480"/>
      <c r="BT9" s="480"/>
      <c r="BU9" s="480"/>
      <c r="BV9" s="480"/>
      <c r="BW9" s="480"/>
      <c r="BX9" s="480"/>
      <c r="BY9" s="480"/>
      <c r="BZ9" s="480"/>
      <c r="CA9" s="480"/>
      <c r="CB9" s="480"/>
      <c r="CC9" s="480"/>
      <c r="CD9" s="480"/>
      <c r="CE9" s="480"/>
      <c r="CF9" s="480"/>
      <c r="CG9" s="480"/>
      <c r="CH9" s="480"/>
      <c r="CI9" s="480"/>
      <c r="CJ9" s="480"/>
      <c r="CK9" s="480"/>
      <c r="CL9" s="480"/>
      <c r="CM9" s="480"/>
      <c r="CN9" s="480"/>
      <c r="CO9" s="480"/>
      <c r="CP9" s="480"/>
      <c r="CQ9" s="480"/>
      <c r="CR9" s="480"/>
      <c r="CS9" s="480"/>
      <c r="CT9" s="480"/>
      <c r="CU9" s="480"/>
      <c r="CV9" s="480"/>
      <c r="CW9" s="480"/>
      <c r="CX9" s="480"/>
      <c r="CY9" s="480"/>
      <c r="CZ9" s="480"/>
      <c r="DA9" s="480"/>
      <c r="DB9" s="480"/>
      <c r="DC9" s="480"/>
      <c r="DD9" s="480"/>
      <c r="DE9" s="480"/>
      <c r="DF9" s="480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  <c r="EA9" s="480"/>
      <c r="EB9" s="480"/>
      <c r="EC9" s="480"/>
      <c r="ED9" s="480"/>
      <c r="EE9" s="480"/>
      <c r="EF9" s="480"/>
      <c r="EG9" s="480"/>
      <c r="EH9" s="480"/>
      <c r="EI9" s="480"/>
      <c r="EJ9" s="480"/>
      <c r="EK9" s="480"/>
      <c r="EL9" s="480"/>
      <c r="EM9" s="480"/>
      <c r="EN9" s="480"/>
      <c r="EO9" s="480"/>
      <c r="EP9" s="480"/>
      <c r="EQ9" s="480"/>
      <c r="ER9" s="480"/>
      <c r="ES9" s="480"/>
      <c r="ET9" s="480"/>
      <c r="EU9" s="480"/>
      <c r="EV9" s="480"/>
      <c r="EW9" s="480"/>
      <c r="EX9" s="480"/>
      <c r="EY9" s="480"/>
      <c r="EZ9" s="480"/>
      <c r="FA9" s="480"/>
      <c r="FB9" s="480"/>
      <c r="FC9" s="480"/>
      <c r="FD9" s="480"/>
      <c r="FE9" s="480"/>
      <c r="FF9" s="480"/>
      <c r="FG9" s="480"/>
      <c r="FH9" s="480"/>
      <c r="FI9" s="480"/>
      <c r="FJ9" s="480"/>
      <c r="FK9" s="480"/>
      <c r="FL9" s="480"/>
      <c r="FM9" s="480"/>
      <c r="FN9" s="480"/>
      <c r="FO9" s="480"/>
      <c r="FP9" s="480"/>
      <c r="FQ9" s="480"/>
      <c r="FR9" s="480"/>
      <c r="FS9" s="480"/>
      <c r="FT9" s="480"/>
      <c r="FU9" s="480"/>
      <c r="FV9" s="480"/>
      <c r="FW9" s="480"/>
      <c r="FX9" s="480"/>
      <c r="FY9" s="480"/>
      <c r="FZ9" s="480"/>
      <c r="GA9" s="480"/>
      <c r="GB9" s="480"/>
      <c r="GC9" s="480"/>
      <c r="GD9" s="480"/>
      <c r="GE9" s="480"/>
      <c r="GF9" s="480"/>
      <c r="GG9" s="480"/>
      <c r="GH9" s="480"/>
      <c r="GI9" s="480"/>
      <c r="GJ9" s="480"/>
      <c r="GK9" s="480"/>
      <c r="GL9" s="480"/>
      <c r="GM9" s="480"/>
      <c r="GN9" s="480"/>
      <c r="GO9" s="480"/>
      <c r="GP9" s="480"/>
      <c r="GQ9" s="480"/>
      <c r="GR9" s="480"/>
      <c r="GS9" s="480"/>
      <c r="GT9" s="480"/>
      <c r="GU9" s="480"/>
      <c r="GV9" s="480"/>
      <c r="GW9" s="480"/>
      <c r="GX9" s="480"/>
      <c r="GY9" s="480"/>
      <c r="GZ9" s="480"/>
      <c r="HA9" s="480"/>
      <c r="HB9" s="480"/>
      <c r="HC9" s="480"/>
      <c r="HD9" s="480"/>
      <c r="HE9" s="480"/>
      <c r="HF9" s="480"/>
      <c r="HG9" s="480"/>
      <c r="HH9" s="480"/>
      <c r="HI9" s="480"/>
      <c r="HJ9" s="480"/>
      <c r="HK9" s="480"/>
      <c r="HL9" s="480"/>
      <c r="HM9" s="480"/>
      <c r="HN9" s="480"/>
      <c r="HO9" s="480"/>
      <c r="HP9" s="480"/>
      <c r="HQ9" s="480"/>
      <c r="HR9" s="480"/>
      <c r="HS9" s="480"/>
      <c r="HT9" s="480"/>
      <c r="HU9" s="480"/>
      <c r="HV9" s="480"/>
      <c r="HW9" s="480"/>
      <c r="HX9" s="480"/>
      <c r="HY9" s="480"/>
      <c r="HZ9" s="480"/>
      <c r="IA9" s="480"/>
      <c r="IB9" s="480"/>
      <c r="IC9" s="480"/>
      <c r="ID9" s="480"/>
      <c r="IE9" s="480"/>
      <c r="IF9" s="480"/>
      <c r="IG9" s="480"/>
      <c r="IH9" s="480"/>
      <c r="II9" s="480"/>
      <c r="IJ9" s="480"/>
      <c r="IK9" s="480"/>
      <c r="IL9" s="480"/>
      <c r="IM9" s="480"/>
      <c r="IN9" s="480"/>
      <c r="IO9" s="480"/>
      <c r="IP9" s="480"/>
      <c r="IQ9" s="480"/>
      <c r="IR9" s="480"/>
      <c r="IS9" s="480"/>
      <c r="IT9" s="480"/>
      <c r="IU9" s="480"/>
      <c r="IV9" s="480"/>
    </row>
    <row r="10" spans="1:256" ht="21.75" customHeight="1">
      <c r="A10" s="1264" t="s">
        <v>487</v>
      </c>
      <c r="B10" s="1265"/>
      <c r="C10" s="478"/>
      <c r="D10" s="479"/>
      <c r="E10" s="479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0"/>
      <c r="AI10" s="480"/>
      <c r="AJ10" s="480"/>
      <c r="AK10" s="480"/>
      <c r="AL10" s="480"/>
      <c r="AM10" s="480"/>
      <c r="AN10" s="480"/>
      <c r="AO10" s="480"/>
      <c r="AP10" s="480"/>
      <c r="AQ10" s="480"/>
      <c r="AR10" s="480"/>
      <c r="AS10" s="480"/>
      <c r="AT10" s="480"/>
      <c r="AU10" s="480"/>
      <c r="AV10" s="480"/>
      <c r="AW10" s="480"/>
      <c r="AX10" s="480"/>
      <c r="AY10" s="480"/>
      <c r="AZ10" s="480"/>
      <c r="BA10" s="480"/>
      <c r="BB10" s="480"/>
      <c r="BC10" s="480"/>
      <c r="BD10" s="480"/>
      <c r="BE10" s="480"/>
      <c r="BF10" s="480"/>
      <c r="BG10" s="480"/>
      <c r="BH10" s="480"/>
      <c r="BI10" s="480"/>
      <c r="BJ10" s="480"/>
      <c r="BK10" s="480"/>
      <c r="BL10" s="480"/>
      <c r="BM10" s="480"/>
      <c r="BN10" s="480"/>
      <c r="BO10" s="480"/>
      <c r="BP10" s="480"/>
      <c r="BQ10" s="480"/>
      <c r="BR10" s="480"/>
      <c r="BS10" s="480"/>
      <c r="BT10" s="480"/>
      <c r="BU10" s="480"/>
      <c r="BV10" s="480"/>
      <c r="BW10" s="480"/>
      <c r="BX10" s="480"/>
      <c r="BY10" s="480"/>
      <c r="BZ10" s="480"/>
      <c r="CA10" s="480"/>
      <c r="CB10" s="480"/>
      <c r="CC10" s="480"/>
      <c r="CD10" s="480"/>
      <c r="CE10" s="480"/>
      <c r="CF10" s="480"/>
      <c r="CG10" s="480"/>
      <c r="CH10" s="480"/>
      <c r="CI10" s="480"/>
      <c r="CJ10" s="480"/>
      <c r="CK10" s="480"/>
      <c r="CL10" s="480"/>
      <c r="CM10" s="480"/>
      <c r="CN10" s="480"/>
      <c r="CO10" s="480"/>
      <c r="CP10" s="480"/>
      <c r="CQ10" s="480"/>
      <c r="CR10" s="480"/>
      <c r="CS10" s="480"/>
      <c r="CT10" s="480"/>
      <c r="CU10" s="480"/>
      <c r="CV10" s="480"/>
      <c r="CW10" s="480"/>
      <c r="CX10" s="480"/>
      <c r="CY10" s="480"/>
      <c r="CZ10" s="480"/>
      <c r="DA10" s="480"/>
      <c r="DB10" s="480"/>
      <c r="DC10" s="480"/>
      <c r="DD10" s="480"/>
      <c r="DE10" s="480"/>
      <c r="DF10" s="480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DS10" s="480"/>
      <c r="DT10" s="480"/>
      <c r="DU10" s="480"/>
      <c r="DV10" s="480"/>
      <c r="DW10" s="480"/>
      <c r="DX10" s="480"/>
      <c r="DY10" s="480"/>
      <c r="DZ10" s="480"/>
      <c r="EA10" s="480"/>
      <c r="EB10" s="480"/>
      <c r="EC10" s="480"/>
      <c r="ED10" s="480"/>
      <c r="EE10" s="480"/>
      <c r="EF10" s="480"/>
      <c r="EG10" s="480"/>
      <c r="EH10" s="480"/>
      <c r="EI10" s="480"/>
      <c r="EJ10" s="480"/>
      <c r="EK10" s="480"/>
      <c r="EL10" s="480"/>
      <c r="EM10" s="480"/>
      <c r="EN10" s="480"/>
      <c r="EO10" s="480"/>
      <c r="EP10" s="480"/>
      <c r="EQ10" s="480"/>
      <c r="ER10" s="480"/>
      <c r="ES10" s="480"/>
      <c r="ET10" s="480"/>
      <c r="EU10" s="480"/>
      <c r="EV10" s="480"/>
      <c r="EW10" s="480"/>
      <c r="EX10" s="480"/>
      <c r="EY10" s="480"/>
      <c r="EZ10" s="480"/>
      <c r="FA10" s="480"/>
      <c r="FB10" s="480"/>
      <c r="FC10" s="480"/>
      <c r="FD10" s="480"/>
      <c r="FE10" s="480"/>
      <c r="FF10" s="480"/>
      <c r="FG10" s="480"/>
      <c r="FH10" s="480"/>
      <c r="FI10" s="480"/>
      <c r="FJ10" s="480"/>
      <c r="FK10" s="480"/>
      <c r="FL10" s="480"/>
      <c r="FM10" s="480"/>
      <c r="FN10" s="480"/>
      <c r="FO10" s="480"/>
      <c r="FP10" s="480"/>
      <c r="FQ10" s="480"/>
      <c r="FR10" s="480"/>
      <c r="FS10" s="480"/>
      <c r="FT10" s="480"/>
      <c r="FU10" s="480"/>
      <c r="FV10" s="480"/>
      <c r="FW10" s="480"/>
      <c r="FX10" s="480"/>
      <c r="FY10" s="480"/>
      <c r="FZ10" s="480"/>
      <c r="GA10" s="480"/>
      <c r="GB10" s="480"/>
      <c r="GC10" s="480"/>
      <c r="GD10" s="480"/>
      <c r="GE10" s="480"/>
      <c r="GF10" s="480"/>
      <c r="GG10" s="480"/>
      <c r="GH10" s="480"/>
      <c r="GI10" s="480"/>
      <c r="GJ10" s="480"/>
      <c r="GK10" s="480"/>
      <c r="GL10" s="480"/>
      <c r="GM10" s="480"/>
      <c r="GN10" s="480"/>
      <c r="GO10" s="480"/>
      <c r="GP10" s="480"/>
      <c r="GQ10" s="480"/>
      <c r="GR10" s="480"/>
      <c r="GS10" s="480"/>
      <c r="GT10" s="480"/>
      <c r="GU10" s="480"/>
      <c r="GV10" s="480"/>
      <c r="GW10" s="480"/>
      <c r="GX10" s="480"/>
      <c r="GY10" s="480"/>
      <c r="GZ10" s="480"/>
      <c r="HA10" s="480"/>
      <c r="HB10" s="480"/>
      <c r="HC10" s="480"/>
      <c r="HD10" s="480"/>
      <c r="HE10" s="480"/>
      <c r="HF10" s="480"/>
      <c r="HG10" s="480"/>
      <c r="HH10" s="480"/>
      <c r="HI10" s="480"/>
      <c r="HJ10" s="480"/>
      <c r="HK10" s="480"/>
      <c r="HL10" s="480"/>
      <c r="HM10" s="480"/>
      <c r="HN10" s="480"/>
      <c r="HO10" s="480"/>
      <c r="HP10" s="480"/>
      <c r="HQ10" s="480"/>
      <c r="HR10" s="480"/>
      <c r="HS10" s="480"/>
      <c r="HT10" s="480"/>
      <c r="HU10" s="480"/>
      <c r="HV10" s="480"/>
      <c r="HW10" s="480"/>
      <c r="HX10" s="480"/>
      <c r="HY10" s="480"/>
      <c r="HZ10" s="480"/>
      <c r="IA10" s="480"/>
      <c r="IB10" s="480"/>
      <c r="IC10" s="480"/>
      <c r="ID10" s="480"/>
      <c r="IE10" s="480"/>
      <c r="IF10" s="480"/>
      <c r="IG10" s="480"/>
      <c r="IH10" s="480"/>
      <c r="II10" s="480"/>
      <c r="IJ10" s="480"/>
      <c r="IK10" s="480"/>
      <c r="IL10" s="480"/>
      <c r="IM10" s="480"/>
      <c r="IN10" s="480"/>
      <c r="IO10" s="480"/>
      <c r="IP10" s="480"/>
      <c r="IQ10" s="480"/>
      <c r="IR10" s="480"/>
      <c r="IS10" s="480"/>
      <c r="IT10" s="480"/>
      <c r="IU10" s="480"/>
      <c r="IV10" s="480"/>
    </row>
    <row r="11" spans="1:256" ht="21.75" customHeight="1">
      <c r="A11" s="853" t="s">
        <v>561</v>
      </c>
      <c r="B11" s="854">
        <v>385131.68</v>
      </c>
      <c r="C11" s="478"/>
      <c r="D11" s="479"/>
      <c r="E11" s="479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0"/>
      <c r="AF11" s="480"/>
      <c r="AG11" s="480"/>
      <c r="AH11" s="480"/>
      <c r="AI11" s="480"/>
      <c r="AJ11" s="480"/>
      <c r="AK11" s="480"/>
      <c r="AL11" s="480"/>
      <c r="AM11" s="480"/>
      <c r="AN11" s="480"/>
      <c r="AO11" s="480"/>
      <c r="AP11" s="480"/>
      <c r="AQ11" s="480"/>
      <c r="AR11" s="480"/>
      <c r="AS11" s="480"/>
      <c r="AT11" s="480"/>
      <c r="AU11" s="480"/>
      <c r="AV11" s="480"/>
      <c r="AW11" s="480"/>
      <c r="AX11" s="480"/>
      <c r="AY11" s="480"/>
      <c r="AZ11" s="480"/>
      <c r="BA11" s="480"/>
      <c r="BB11" s="480"/>
      <c r="BC11" s="480"/>
      <c r="BD11" s="480"/>
      <c r="BE11" s="480"/>
      <c r="BF11" s="480"/>
      <c r="BG11" s="480"/>
      <c r="BH11" s="480"/>
      <c r="BI11" s="480"/>
      <c r="BJ11" s="480"/>
      <c r="BK11" s="480"/>
      <c r="BL11" s="480"/>
      <c r="BM11" s="480"/>
      <c r="BN11" s="480"/>
      <c r="BO11" s="480"/>
      <c r="BP11" s="480"/>
      <c r="BQ11" s="480"/>
      <c r="BR11" s="480"/>
      <c r="BS11" s="480"/>
      <c r="BT11" s="480"/>
      <c r="BU11" s="480"/>
      <c r="BV11" s="480"/>
      <c r="BW11" s="480"/>
      <c r="BX11" s="480"/>
      <c r="BY11" s="480"/>
      <c r="BZ11" s="480"/>
      <c r="CA11" s="480"/>
      <c r="CB11" s="480"/>
      <c r="CC11" s="480"/>
      <c r="CD11" s="480"/>
      <c r="CE11" s="480"/>
      <c r="CF11" s="480"/>
      <c r="CG11" s="480"/>
      <c r="CH11" s="480"/>
      <c r="CI11" s="480"/>
      <c r="CJ11" s="480"/>
      <c r="CK11" s="480"/>
      <c r="CL11" s="480"/>
      <c r="CM11" s="480"/>
      <c r="CN11" s="480"/>
      <c r="CO11" s="480"/>
      <c r="CP11" s="480"/>
      <c r="CQ11" s="480"/>
      <c r="CR11" s="480"/>
      <c r="CS11" s="480"/>
      <c r="CT11" s="480"/>
      <c r="CU11" s="480"/>
      <c r="CV11" s="480"/>
      <c r="CW11" s="480"/>
      <c r="CX11" s="480"/>
      <c r="CY11" s="480"/>
      <c r="CZ11" s="480"/>
      <c r="DA11" s="480"/>
      <c r="DB11" s="480"/>
      <c r="DC11" s="480"/>
      <c r="DD11" s="480"/>
      <c r="DE11" s="480"/>
      <c r="DF11" s="480"/>
      <c r="DG11" s="480"/>
      <c r="DH11" s="480"/>
      <c r="DI11" s="480"/>
      <c r="DJ11" s="480"/>
      <c r="DK11" s="480"/>
      <c r="DL11" s="480"/>
      <c r="DM11" s="480"/>
      <c r="DN11" s="480"/>
      <c r="DO11" s="480"/>
      <c r="DP11" s="480"/>
      <c r="DQ11" s="480"/>
      <c r="DR11" s="480"/>
      <c r="DS11" s="480"/>
      <c r="DT11" s="480"/>
      <c r="DU11" s="480"/>
      <c r="DV11" s="480"/>
      <c r="DW11" s="480"/>
      <c r="DX11" s="480"/>
      <c r="DY11" s="480"/>
      <c r="DZ11" s="480"/>
      <c r="EA11" s="480"/>
      <c r="EB11" s="480"/>
      <c r="EC11" s="480"/>
      <c r="ED11" s="480"/>
      <c r="EE11" s="480"/>
      <c r="EF11" s="480"/>
      <c r="EG11" s="480"/>
      <c r="EH11" s="480"/>
      <c r="EI11" s="480"/>
      <c r="EJ11" s="480"/>
      <c r="EK11" s="480"/>
      <c r="EL11" s="480"/>
      <c r="EM11" s="480"/>
      <c r="EN11" s="480"/>
      <c r="EO11" s="480"/>
      <c r="EP11" s="480"/>
      <c r="EQ11" s="480"/>
      <c r="ER11" s="480"/>
      <c r="ES11" s="480"/>
      <c r="ET11" s="480"/>
      <c r="EU11" s="480"/>
      <c r="EV11" s="480"/>
      <c r="EW11" s="480"/>
      <c r="EX11" s="480"/>
      <c r="EY11" s="480"/>
      <c r="EZ11" s="480"/>
      <c r="FA11" s="480"/>
      <c r="FB11" s="480"/>
      <c r="FC11" s="480"/>
      <c r="FD11" s="480"/>
      <c r="FE11" s="480"/>
      <c r="FF11" s="480"/>
      <c r="FG11" s="480"/>
      <c r="FH11" s="480"/>
      <c r="FI11" s="480"/>
      <c r="FJ11" s="480"/>
      <c r="FK11" s="480"/>
      <c r="FL11" s="480"/>
      <c r="FM11" s="480"/>
      <c r="FN11" s="480"/>
      <c r="FO11" s="480"/>
      <c r="FP11" s="480"/>
      <c r="FQ11" s="480"/>
      <c r="FR11" s="480"/>
      <c r="FS11" s="480"/>
      <c r="FT11" s="480"/>
      <c r="FU11" s="480"/>
      <c r="FV11" s="480"/>
      <c r="FW11" s="480"/>
      <c r="FX11" s="480"/>
      <c r="FY11" s="480"/>
      <c r="FZ11" s="480"/>
      <c r="GA11" s="480"/>
      <c r="GB11" s="480"/>
      <c r="GC11" s="480"/>
      <c r="GD11" s="480"/>
      <c r="GE11" s="480"/>
      <c r="GF11" s="480"/>
      <c r="GG11" s="480"/>
      <c r="GH11" s="480"/>
      <c r="GI11" s="480"/>
      <c r="GJ11" s="480"/>
      <c r="GK11" s="480"/>
      <c r="GL11" s="480"/>
      <c r="GM11" s="480"/>
      <c r="GN11" s="480"/>
      <c r="GO11" s="480"/>
      <c r="GP11" s="480"/>
      <c r="GQ11" s="480"/>
      <c r="GR11" s="480"/>
      <c r="GS11" s="480"/>
      <c r="GT11" s="480"/>
      <c r="GU11" s="480"/>
      <c r="GV11" s="480"/>
      <c r="GW11" s="480"/>
      <c r="GX11" s="480"/>
      <c r="GY11" s="480"/>
      <c r="GZ11" s="480"/>
      <c r="HA11" s="480"/>
      <c r="HB11" s="480"/>
      <c r="HC11" s="480"/>
      <c r="HD11" s="480"/>
      <c r="HE11" s="480"/>
      <c r="HF11" s="480"/>
      <c r="HG11" s="480"/>
      <c r="HH11" s="480"/>
      <c r="HI11" s="480"/>
      <c r="HJ11" s="480"/>
      <c r="HK11" s="480"/>
      <c r="HL11" s="480"/>
      <c r="HM11" s="480"/>
      <c r="HN11" s="480"/>
      <c r="HO11" s="480"/>
      <c r="HP11" s="480"/>
      <c r="HQ11" s="480"/>
      <c r="HR11" s="480"/>
      <c r="HS11" s="480"/>
      <c r="HT11" s="480"/>
      <c r="HU11" s="480"/>
      <c r="HV11" s="480"/>
      <c r="HW11" s="480"/>
      <c r="HX11" s="480"/>
      <c r="HY11" s="480"/>
      <c r="HZ11" s="480"/>
      <c r="IA11" s="480"/>
      <c r="IB11" s="480"/>
      <c r="IC11" s="480"/>
      <c r="ID11" s="480"/>
      <c r="IE11" s="480"/>
      <c r="IF11" s="480"/>
      <c r="IG11" s="480"/>
      <c r="IH11" s="480"/>
      <c r="II11" s="480"/>
      <c r="IJ11" s="480"/>
      <c r="IK11" s="480"/>
      <c r="IL11" s="480"/>
      <c r="IM11" s="480"/>
      <c r="IN11" s="480"/>
      <c r="IO11" s="480"/>
      <c r="IP11" s="480"/>
      <c r="IQ11" s="480"/>
      <c r="IR11" s="480"/>
      <c r="IS11" s="480"/>
      <c r="IT11" s="480"/>
      <c r="IU11" s="480"/>
      <c r="IV11" s="480"/>
    </row>
    <row r="12" spans="1:256" ht="21.75" customHeight="1">
      <c r="A12" s="853" t="s">
        <v>562</v>
      </c>
      <c r="B12" s="854">
        <v>1015914.5</v>
      </c>
      <c r="C12" s="478"/>
      <c r="D12" s="479"/>
      <c r="E12" s="479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480"/>
      <c r="AK12" s="480"/>
      <c r="AL12" s="480"/>
      <c r="AM12" s="480"/>
      <c r="AN12" s="480"/>
      <c r="AO12" s="480"/>
      <c r="AP12" s="480"/>
      <c r="AQ12" s="480"/>
      <c r="AR12" s="480"/>
      <c r="AS12" s="480"/>
      <c r="AT12" s="480"/>
      <c r="AU12" s="480"/>
      <c r="AV12" s="480"/>
      <c r="AW12" s="480"/>
      <c r="AX12" s="480"/>
      <c r="AY12" s="480"/>
      <c r="AZ12" s="480"/>
      <c r="BA12" s="480"/>
      <c r="BB12" s="480"/>
      <c r="BC12" s="480"/>
      <c r="BD12" s="480"/>
      <c r="BE12" s="480"/>
      <c r="BF12" s="480"/>
      <c r="BG12" s="480"/>
      <c r="BH12" s="480"/>
      <c r="BI12" s="480"/>
      <c r="BJ12" s="480"/>
      <c r="BK12" s="480"/>
      <c r="BL12" s="480"/>
      <c r="BM12" s="480"/>
      <c r="BN12" s="480"/>
      <c r="BO12" s="480"/>
      <c r="BP12" s="480"/>
      <c r="BQ12" s="480"/>
      <c r="BR12" s="480"/>
      <c r="BS12" s="480"/>
      <c r="BT12" s="480"/>
      <c r="BU12" s="480"/>
      <c r="BV12" s="480"/>
      <c r="BW12" s="480"/>
      <c r="BX12" s="480"/>
      <c r="BY12" s="480"/>
      <c r="BZ12" s="480"/>
      <c r="CA12" s="480"/>
      <c r="CB12" s="480"/>
      <c r="CC12" s="480"/>
      <c r="CD12" s="480"/>
      <c r="CE12" s="480"/>
      <c r="CF12" s="480"/>
      <c r="CG12" s="480"/>
      <c r="CH12" s="480"/>
      <c r="CI12" s="480"/>
      <c r="CJ12" s="480"/>
      <c r="CK12" s="480"/>
      <c r="CL12" s="480"/>
      <c r="CM12" s="480"/>
      <c r="CN12" s="480"/>
      <c r="CO12" s="480"/>
      <c r="CP12" s="480"/>
      <c r="CQ12" s="480"/>
      <c r="CR12" s="480"/>
      <c r="CS12" s="480"/>
      <c r="CT12" s="480"/>
      <c r="CU12" s="480"/>
      <c r="CV12" s="480"/>
      <c r="CW12" s="480"/>
      <c r="CX12" s="480"/>
      <c r="CY12" s="480"/>
      <c r="CZ12" s="480"/>
      <c r="DA12" s="480"/>
      <c r="DB12" s="480"/>
      <c r="DC12" s="480"/>
      <c r="DD12" s="480"/>
      <c r="DE12" s="480"/>
      <c r="DF12" s="480"/>
      <c r="DG12" s="480"/>
      <c r="DH12" s="480"/>
      <c r="DI12" s="480"/>
      <c r="DJ12" s="480"/>
      <c r="DK12" s="480"/>
      <c r="DL12" s="480"/>
      <c r="DM12" s="480"/>
      <c r="DN12" s="480"/>
      <c r="DO12" s="480"/>
      <c r="DP12" s="480"/>
      <c r="DQ12" s="480"/>
      <c r="DR12" s="480"/>
      <c r="DS12" s="480"/>
      <c r="DT12" s="480"/>
      <c r="DU12" s="480"/>
      <c r="DV12" s="480"/>
      <c r="DW12" s="480"/>
      <c r="DX12" s="480"/>
      <c r="DY12" s="480"/>
      <c r="DZ12" s="480"/>
      <c r="EA12" s="480"/>
      <c r="EB12" s="480"/>
      <c r="EC12" s="480"/>
      <c r="ED12" s="480"/>
      <c r="EE12" s="480"/>
      <c r="EF12" s="480"/>
      <c r="EG12" s="480"/>
      <c r="EH12" s="480"/>
      <c r="EI12" s="480"/>
      <c r="EJ12" s="480"/>
      <c r="EK12" s="480"/>
      <c r="EL12" s="480"/>
      <c r="EM12" s="480"/>
      <c r="EN12" s="480"/>
      <c r="EO12" s="480"/>
      <c r="EP12" s="480"/>
      <c r="EQ12" s="480"/>
      <c r="ER12" s="480"/>
      <c r="ES12" s="480"/>
      <c r="ET12" s="480"/>
      <c r="EU12" s="480"/>
      <c r="EV12" s="480"/>
      <c r="EW12" s="480"/>
      <c r="EX12" s="480"/>
      <c r="EY12" s="480"/>
      <c r="EZ12" s="480"/>
      <c r="FA12" s="480"/>
      <c r="FB12" s="480"/>
      <c r="FC12" s="480"/>
      <c r="FD12" s="480"/>
      <c r="FE12" s="480"/>
      <c r="FF12" s="480"/>
      <c r="FG12" s="480"/>
      <c r="FH12" s="480"/>
      <c r="FI12" s="480"/>
      <c r="FJ12" s="480"/>
      <c r="FK12" s="480"/>
      <c r="FL12" s="480"/>
      <c r="FM12" s="480"/>
      <c r="FN12" s="480"/>
      <c r="FO12" s="480"/>
      <c r="FP12" s="480"/>
      <c r="FQ12" s="480"/>
      <c r="FR12" s="480"/>
      <c r="FS12" s="480"/>
      <c r="FT12" s="480"/>
      <c r="FU12" s="480"/>
      <c r="FV12" s="480"/>
      <c r="FW12" s="480"/>
      <c r="FX12" s="480"/>
      <c r="FY12" s="480"/>
      <c r="FZ12" s="480"/>
      <c r="GA12" s="480"/>
      <c r="GB12" s="480"/>
      <c r="GC12" s="480"/>
      <c r="GD12" s="480"/>
      <c r="GE12" s="480"/>
      <c r="GF12" s="480"/>
      <c r="GG12" s="480"/>
      <c r="GH12" s="480"/>
      <c r="GI12" s="480"/>
      <c r="GJ12" s="480"/>
      <c r="GK12" s="480"/>
      <c r="GL12" s="480"/>
      <c r="GM12" s="480"/>
      <c r="GN12" s="480"/>
      <c r="GO12" s="480"/>
      <c r="GP12" s="480"/>
      <c r="GQ12" s="480"/>
      <c r="GR12" s="480"/>
      <c r="GS12" s="480"/>
      <c r="GT12" s="480"/>
      <c r="GU12" s="480"/>
      <c r="GV12" s="480"/>
      <c r="GW12" s="480"/>
      <c r="GX12" s="480"/>
      <c r="GY12" s="480"/>
      <c r="GZ12" s="480"/>
      <c r="HA12" s="480"/>
      <c r="HB12" s="480"/>
      <c r="HC12" s="480"/>
      <c r="HD12" s="480"/>
      <c r="HE12" s="480"/>
      <c r="HF12" s="480"/>
      <c r="HG12" s="480"/>
      <c r="HH12" s="480"/>
      <c r="HI12" s="480"/>
      <c r="HJ12" s="480"/>
      <c r="HK12" s="480"/>
      <c r="HL12" s="480"/>
      <c r="HM12" s="480"/>
      <c r="HN12" s="480"/>
      <c r="HO12" s="480"/>
      <c r="HP12" s="480"/>
      <c r="HQ12" s="480"/>
      <c r="HR12" s="480"/>
      <c r="HS12" s="480"/>
      <c r="HT12" s="480"/>
      <c r="HU12" s="480"/>
      <c r="HV12" s="480"/>
      <c r="HW12" s="480"/>
      <c r="HX12" s="480"/>
      <c r="HY12" s="480"/>
      <c r="HZ12" s="480"/>
      <c r="IA12" s="480"/>
      <c r="IB12" s="480"/>
      <c r="IC12" s="480"/>
      <c r="ID12" s="480"/>
      <c r="IE12" s="480"/>
      <c r="IF12" s="480"/>
      <c r="IG12" s="480"/>
      <c r="IH12" s="480"/>
      <c r="II12" s="480"/>
      <c r="IJ12" s="480"/>
      <c r="IK12" s="480"/>
      <c r="IL12" s="480"/>
      <c r="IM12" s="480"/>
      <c r="IN12" s="480"/>
      <c r="IO12" s="480"/>
      <c r="IP12" s="480"/>
      <c r="IQ12" s="480"/>
      <c r="IR12" s="480"/>
      <c r="IS12" s="480"/>
      <c r="IT12" s="480"/>
      <c r="IU12" s="480"/>
      <c r="IV12" s="480"/>
    </row>
    <row r="13" spans="1:256" ht="21.75" customHeight="1">
      <c r="A13" s="853" t="s">
        <v>612</v>
      </c>
      <c r="B13" s="854">
        <v>33500000</v>
      </c>
      <c r="C13" s="478"/>
      <c r="D13" s="479"/>
      <c r="E13" s="479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0"/>
      <c r="AF13" s="480"/>
      <c r="AG13" s="480"/>
      <c r="AH13" s="480"/>
      <c r="AI13" s="480"/>
      <c r="AJ13" s="480"/>
      <c r="AK13" s="480"/>
      <c r="AL13" s="480"/>
      <c r="AM13" s="480"/>
      <c r="AN13" s="480"/>
      <c r="AO13" s="480"/>
      <c r="AP13" s="480"/>
      <c r="AQ13" s="480"/>
      <c r="AR13" s="480"/>
      <c r="AS13" s="480"/>
      <c r="AT13" s="480"/>
      <c r="AU13" s="480"/>
      <c r="AV13" s="480"/>
      <c r="AW13" s="480"/>
      <c r="AX13" s="480"/>
      <c r="AY13" s="480"/>
      <c r="AZ13" s="480"/>
      <c r="BA13" s="480"/>
      <c r="BB13" s="480"/>
      <c r="BC13" s="480"/>
      <c r="BD13" s="480"/>
      <c r="BE13" s="480"/>
      <c r="BF13" s="480"/>
      <c r="BG13" s="480"/>
      <c r="BH13" s="480"/>
      <c r="BI13" s="480"/>
      <c r="BJ13" s="480"/>
      <c r="BK13" s="480"/>
      <c r="BL13" s="480"/>
      <c r="BM13" s="480"/>
      <c r="BN13" s="480"/>
      <c r="BO13" s="480"/>
      <c r="BP13" s="480"/>
      <c r="BQ13" s="480"/>
      <c r="BR13" s="480"/>
      <c r="BS13" s="480"/>
      <c r="BT13" s="480"/>
      <c r="BU13" s="480"/>
      <c r="BV13" s="480"/>
      <c r="BW13" s="480"/>
      <c r="BX13" s="480"/>
      <c r="BY13" s="480"/>
      <c r="BZ13" s="480"/>
      <c r="CA13" s="480"/>
      <c r="CB13" s="480"/>
      <c r="CC13" s="480"/>
      <c r="CD13" s="480"/>
      <c r="CE13" s="480"/>
      <c r="CF13" s="480"/>
      <c r="CG13" s="480"/>
      <c r="CH13" s="480"/>
      <c r="CI13" s="480"/>
      <c r="CJ13" s="480"/>
      <c r="CK13" s="480"/>
      <c r="CL13" s="480"/>
      <c r="CM13" s="480"/>
      <c r="CN13" s="480"/>
      <c r="CO13" s="480"/>
      <c r="CP13" s="480"/>
      <c r="CQ13" s="480"/>
      <c r="CR13" s="480"/>
      <c r="CS13" s="480"/>
      <c r="CT13" s="480"/>
      <c r="CU13" s="480"/>
      <c r="CV13" s="480"/>
      <c r="CW13" s="480"/>
      <c r="CX13" s="480"/>
      <c r="CY13" s="480"/>
      <c r="CZ13" s="480"/>
      <c r="DA13" s="480"/>
      <c r="DB13" s="480"/>
      <c r="DC13" s="480"/>
      <c r="DD13" s="480"/>
      <c r="DE13" s="480"/>
      <c r="DF13" s="480"/>
      <c r="DG13" s="480"/>
      <c r="DH13" s="480"/>
      <c r="DI13" s="480"/>
      <c r="DJ13" s="480"/>
      <c r="DK13" s="480"/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0"/>
      <c r="EC13" s="480"/>
      <c r="ED13" s="480"/>
      <c r="EE13" s="480"/>
      <c r="EF13" s="480"/>
      <c r="EG13" s="480"/>
      <c r="EH13" s="480"/>
      <c r="EI13" s="480"/>
      <c r="EJ13" s="480"/>
      <c r="EK13" s="480"/>
      <c r="EL13" s="480"/>
      <c r="EM13" s="480"/>
      <c r="EN13" s="480"/>
      <c r="EO13" s="480"/>
      <c r="EP13" s="480"/>
      <c r="EQ13" s="480"/>
      <c r="ER13" s="480"/>
      <c r="ES13" s="480"/>
      <c r="ET13" s="480"/>
      <c r="EU13" s="480"/>
      <c r="EV13" s="480"/>
      <c r="EW13" s="480"/>
      <c r="EX13" s="480"/>
      <c r="EY13" s="480"/>
      <c r="EZ13" s="480"/>
      <c r="FA13" s="480"/>
      <c r="FB13" s="480"/>
      <c r="FC13" s="480"/>
      <c r="FD13" s="480"/>
      <c r="FE13" s="480"/>
      <c r="FF13" s="480"/>
      <c r="FG13" s="480"/>
      <c r="FH13" s="480"/>
      <c r="FI13" s="480"/>
      <c r="FJ13" s="480"/>
      <c r="FK13" s="480"/>
      <c r="FL13" s="480"/>
      <c r="FM13" s="480"/>
      <c r="FN13" s="480"/>
      <c r="FO13" s="480"/>
      <c r="FP13" s="480"/>
      <c r="FQ13" s="480"/>
      <c r="FR13" s="480"/>
      <c r="FS13" s="480"/>
      <c r="FT13" s="480"/>
      <c r="FU13" s="480"/>
      <c r="FV13" s="480"/>
      <c r="FW13" s="480"/>
      <c r="FX13" s="480"/>
      <c r="FY13" s="480"/>
      <c r="FZ13" s="480"/>
      <c r="GA13" s="480"/>
      <c r="GB13" s="480"/>
      <c r="GC13" s="480"/>
      <c r="GD13" s="480"/>
      <c r="GE13" s="480"/>
      <c r="GF13" s="480"/>
      <c r="GG13" s="480"/>
      <c r="GH13" s="480"/>
      <c r="GI13" s="480"/>
      <c r="GJ13" s="480"/>
      <c r="GK13" s="480"/>
      <c r="GL13" s="480"/>
      <c r="GM13" s="480"/>
      <c r="GN13" s="480"/>
      <c r="GO13" s="480"/>
      <c r="GP13" s="480"/>
      <c r="GQ13" s="480"/>
      <c r="GR13" s="480"/>
      <c r="GS13" s="480"/>
      <c r="GT13" s="480"/>
      <c r="GU13" s="480"/>
      <c r="GV13" s="480"/>
      <c r="GW13" s="480"/>
      <c r="GX13" s="480"/>
      <c r="GY13" s="480"/>
      <c r="GZ13" s="480"/>
      <c r="HA13" s="480"/>
      <c r="HB13" s="480"/>
      <c r="HC13" s="480"/>
      <c r="HD13" s="480"/>
      <c r="HE13" s="480"/>
      <c r="HF13" s="480"/>
      <c r="HG13" s="480"/>
      <c r="HH13" s="480"/>
      <c r="HI13" s="480"/>
      <c r="HJ13" s="480"/>
      <c r="HK13" s="480"/>
      <c r="HL13" s="480"/>
      <c r="HM13" s="480"/>
      <c r="HN13" s="480"/>
      <c r="HO13" s="480"/>
      <c r="HP13" s="480"/>
      <c r="HQ13" s="480"/>
      <c r="HR13" s="480"/>
      <c r="HS13" s="480"/>
      <c r="HT13" s="480"/>
      <c r="HU13" s="480"/>
      <c r="HV13" s="480"/>
      <c r="HW13" s="480"/>
      <c r="HX13" s="480"/>
      <c r="HY13" s="480"/>
      <c r="HZ13" s="480"/>
      <c r="IA13" s="480"/>
      <c r="IB13" s="480"/>
      <c r="IC13" s="480"/>
      <c r="ID13" s="480"/>
      <c r="IE13" s="480"/>
      <c r="IF13" s="480"/>
      <c r="IG13" s="480"/>
      <c r="IH13" s="480"/>
      <c r="II13" s="480"/>
      <c r="IJ13" s="480"/>
      <c r="IK13" s="480"/>
      <c r="IL13" s="480"/>
      <c r="IM13" s="480"/>
      <c r="IN13" s="480"/>
      <c r="IO13" s="480"/>
      <c r="IP13" s="480"/>
      <c r="IQ13" s="480"/>
      <c r="IR13" s="480"/>
      <c r="IS13" s="480"/>
      <c r="IT13" s="480"/>
      <c r="IU13" s="480"/>
      <c r="IV13" s="480"/>
    </row>
    <row r="14" spans="1:256" ht="21.75" customHeight="1">
      <c r="A14" s="1266" t="s">
        <v>488</v>
      </c>
      <c r="B14" s="1267"/>
      <c r="C14" s="478"/>
      <c r="D14" s="479"/>
      <c r="E14" s="479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480"/>
      <c r="AG14" s="480"/>
      <c r="AH14" s="480"/>
      <c r="AI14" s="480"/>
      <c r="AJ14" s="480"/>
      <c r="AK14" s="480"/>
      <c r="AL14" s="480"/>
      <c r="AM14" s="480"/>
      <c r="AN14" s="480"/>
      <c r="AO14" s="480"/>
      <c r="AP14" s="480"/>
      <c r="AQ14" s="480"/>
      <c r="AR14" s="480"/>
      <c r="AS14" s="480"/>
      <c r="AT14" s="480"/>
      <c r="AU14" s="480"/>
      <c r="AV14" s="480"/>
      <c r="AW14" s="480"/>
      <c r="AX14" s="480"/>
      <c r="AY14" s="480"/>
      <c r="AZ14" s="480"/>
      <c r="BA14" s="480"/>
      <c r="BB14" s="480"/>
      <c r="BC14" s="480"/>
      <c r="BD14" s="480"/>
      <c r="BE14" s="480"/>
      <c r="BF14" s="480"/>
      <c r="BG14" s="480"/>
      <c r="BH14" s="480"/>
      <c r="BI14" s="480"/>
      <c r="BJ14" s="480"/>
      <c r="BK14" s="480"/>
      <c r="BL14" s="480"/>
      <c r="BM14" s="480"/>
      <c r="BN14" s="480"/>
      <c r="BO14" s="480"/>
      <c r="BP14" s="480"/>
      <c r="BQ14" s="480"/>
      <c r="BR14" s="480"/>
      <c r="BS14" s="480"/>
      <c r="BT14" s="480"/>
      <c r="BU14" s="480"/>
      <c r="BV14" s="480"/>
      <c r="BW14" s="480"/>
      <c r="BX14" s="480"/>
      <c r="BY14" s="480"/>
      <c r="BZ14" s="480"/>
      <c r="CA14" s="480"/>
      <c r="CB14" s="480"/>
      <c r="CC14" s="480"/>
      <c r="CD14" s="480"/>
      <c r="CE14" s="480"/>
      <c r="CF14" s="480"/>
      <c r="CG14" s="480"/>
      <c r="CH14" s="480"/>
      <c r="CI14" s="480"/>
      <c r="CJ14" s="480"/>
      <c r="CK14" s="480"/>
      <c r="CL14" s="480"/>
      <c r="CM14" s="480"/>
      <c r="CN14" s="480"/>
      <c r="CO14" s="480"/>
      <c r="CP14" s="480"/>
      <c r="CQ14" s="480"/>
      <c r="CR14" s="480"/>
      <c r="CS14" s="480"/>
      <c r="CT14" s="480"/>
      <c r="CU14" s="480"/>
      <c r="CV14" s="480"/>
      <c r="CW14" s="480"/>
      <c r="CX14" s="480"/>
      <c r="CY14" s="480"/>
      <c r="CZ14" s="480"/>
      <c r="DA14" s="480"/>
      <c r="DB14" s="480"/>
      <c r="DC14" s="480"/>
      <c r="DD14" s="480"/>
      <c r="DE14" s="480"/>
      <c r="DF14" s="480"/>
      <c r="DG14" s="480"/>
      <c r="DH14" s="480"/>
      <c r="DI14" s="480"/>
      <c r="DJ14" s="480"/>
      <c r="DK14" s="480"/>
      <c r="DL14" s="480"/>
      <c r="DM14" s="480"/>
      <c r="DN14" s="480"/>
      <c r="DO14" s="480"/>
      <c r="DP14" s="480"/>
      <c r="DQ14" s="480"/>
      <c r="DR14" s="480"/>
      <c r="DS14" s="480"/>
      <c r="DT14" s="480"/>
      <c r="DU14" s="480"/>
      <c r="DV14" s="480"/>
      <c r="DW14" s="480"/>
      <c r="DX14" s="480"/>
      <c r="DY14" s="480"/>
      <c r="DZ14" s="480"/>
      <c r="EA14" s="480"/>
      <c r="EB14" s="480"/>
      <c r="EC14" s="480"/>
      <c r="ED14" s="480"/>
      <c r="EE14" s="480"/>
      <c r="EF14" s="480"/>
      <c r="EG14" s="480"/>
      <c r="EH14" s="480"/>
      <c r="EI14" s="480"/>
      <c r="EJ14" s="480"/>
      <c r="EK14" s="480"/>
      <c r="EL14" s="480"/>
      <c r="EM14" s="480"/>
      <c r="EN14" s="480"/>
      <c r="EO14" s="480"/>
      <c r="EP14" s="480"/>
      <c r="EQ14" s="480"/>
      <c r="ER14" s="480"/>
      <c r="ES14" s="480"/>
      <c r="ET14" s="480"/>
      <c r="EU14" s="480"/>
      <c r="EV14" s="480"/>
      <c r="EW14" s="480"/>
      <c r="EX14" s="480"/>
      <c r="EY14" s="480"/>
      <c r="EZ14" s="480"/>
      <c r="FA14" s="480"/>
      <c r="FB14" s="480"/>
      <c r="FC14" s="480"/>
      <c r="FD14" s="480"/>
      <c r="FE14" s="480"/>
      <c r="FF14" s="480"/>
      <c r="FG14" s="480"/>
      <c r="FH14" s="480"/>
      <c r="FI14" s="480"/>
      <c r="FJ14" s="480"/>
      <c r="FK14" s="480"/>
      <c r="FL14" s="480"/>
      <c r="FM14" s="480"/>
      <c r="FN14" s="480"/>
      <c r="FO14" s="480"/>
      <c r="FP14" s="480"/>
      <c r="FQ14" s="480"/>
      <c r="FR14" s="480"/>
      <c r="FS14" s="480"/>
      <c r="FT14" s="480"/>
      <c r="FU14" s="480"/>
      <c r="FV14" s="480"/>
      <c r="FW14" s="480"/>
      <c r="FX14" s="480"/>
      <c r="FY14" s="480"/>
      <c r="FZ14" s="480"/>
      <c r="GA14" s="480"/>
      <c r="GB14" s="480"/>
      <c r="GC14" s="480"/>
      <c r="GD14" s="480"/>
      <c r="GE14" s="480"/>
      <c r="GF14" s="480"/>
      <c r="GG14" s="480"/>
      <c r="GH14" s="480"/>
      <c r="GI14" s="480"/>
      <c r="GJ14" s="480"/>
      <c r="GK14" s="480"/>
      <c r="GL14" s="480"/>
      <c r="GM14" s="480"/>
      <c r="GN14" s="480"/>
      <c r="GO14" s="480"/>
      <c r="GP14" s="480"/>
      <c r="GQ14" s="480"/>
      <c r="GR14" s="480"/>
      <c r="GS14" s="480"/>
      <c r="GT14" s="480"/>
      <c r="GU14" s="480"/>
      <c r="GV14" s="480"/>
      <c r="GW14" s="480"/>
      <c r="GX14" s="480"/>
      <c r="GY14" s="480"/>
      <c r="GZ14" s="480"/>
      <c r="HA14" s="480"/>
      <c r="HB14" s="480"/>
      <c r="HC14" s="480"/>
      <c r="HD14" s="480"/>
      <c r="HE14" s="480"/>
      <c r="HF14" s="480"/>
      <c r="HG14" s="480"/>
      <c r="HH14" s="480"/>
      <c r="HI14" s="480"/>
      <c r="HJ14" s="480"/>
      <c r="HK14" s="480"/>
      <c r="HL14" s="480"/>
      <c r="HM14" s="480"/>
      <c r="HN14" s="480"/>
      <c r="HO14" s="480"/>
      <c r="HP14" s="480"/>
      <c r="HQ14" s="480"/>
      <c r="HR14" s="480"/>
      <c r="HS14" s="480"/>
      <c r="HT14" s="480"/>
      <c r="HU14" s="480"/>
      <c r="HV14" s="480"/>
      <c r="HW14" s="480"/>
      <c r="HX14" s="480"/>
      <c r="HY14" s="480"/>
      <c r="HZ14" s="480"/>
      <c r="IA14" s="480"/>
      <c r="IB14" s="480"/>
      <c r="IC14" s="480"/>
      <c r="ID14" s="480"/>
      <c r="IE14" s="480"/>
      <c r="IF14" s="480"/>
      <c r="IG14" s="480"/>
      <c r="IH14" s="480"/>
      <c r="II14" s="480"/>
      <c r="IJ14" s="480"/>
      <c r="IK14" s="480"/>
      <c r="IL14" s="480"/>
      <c r="IM14" s="480"/>
      <c r="IN14" s="480"/>
      <c r="IO14" s="480"/>
      <c r="IP14" s="480"/>
      <c r="IQ14" s="480"/>
      <c r="IR14" s="480"/>
      <c r="IS14" s="480"/>
      <c r="IT14" s="480"/>
      <c r="IU14" s="480"/>
      <c r="IV14" s="480"/>
    </row>
    <row r="15" spans="1:256" ht="21.75" customHeight="1" thickBot="1">
      <c r="A15" s="859" t="s">
        <v>563</v>
      </c>
      <c r="B15" s="860">
        <v>0.2</v>
      </c>
      <c r="C15" s="478"/>
      <c r="D15" s="479"/>
      <c r="E15" s="479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  <c r="U15" s="480"/>
      <c r="V15" s="480"/>
      <c r="W15" s="480"/>
      <c r="X15" s="480"/>
      <c r="Y15" s="480"/>
      <c r="Z15" s="480"/>
      <c r="AA15" s="480"/>
      <c r="AB15" s="480"/>
      <c r="AC15" s="480"/>
      <c r="AD15" s="480"/>
      <c r="AE15" s="480"/>
      <c r="AF15" s="480"/>
      <c r="AG15" s="480"/>
      <c r="AH15" s="480"/>
      <c r="AI15" s="480"/>
      <c r="AJ15" s="480"/>
      <c r="AK15" s="480"/>
      <c r="AL15" s="480"/>
      <c r="AM15" s="480"/>
      <c r="AN15" s="480"/>
      <c r="AO15" s="480"/>
      <c r="AP15" s="480"/>
      <c r="AQ15" s="480"/>
      <c r="AR15" s="480"/>
      <c r="AS15" s="480"/>
      <c r="AT15" s="480"/>
      <c r="AU15" s="480"/>
      <c r="AV15" s="480"/>
      <c r="AW15" s="480"/>
      <c r="AX15" s="480"/>
      <c r="AY15" s="480"/>
      <c r="AZ15" s="480"/>
      <c r="BA15" s="480"/>
      <c r="BB15" s="480"/>
      <c r="BC15" s="480"/>
      <c r="BD15" s="480"/>
      <c r="BE15" s="480"/>
      <c r="BF15" s="480"/>
      <c r="BG15" s="480"/>
      <c r="BH15" s="480"/>
      <c r="BI15" s="480"/>
      <c r="BJ15" s="480"/>
      <c r="BK15" s="480"/>
      <c r="BL15" s="480"/>
      <c r="BM15" s="480"/>
      <c r="BN15" s="480"/>
      <c r="BO15" s="480"/>
      <c r="BP15" s="480"/>
      <c r="BQ15" s="480"/>
      <c r="BR15" s="480"/>
      <c r="BS15" s="480"/>
      <c r="BT15" s="480"/>
      <c r="BU15" s="480"/>
      <c r="BV15" s="480"/>
      <c r="BW15" s="480"/>
      <c r="BX15" s="480"/>
      <c r="BY15" s="480"/>
      <c r="BZ15" s="480"/>
      <c r="CA15" s="480"/>
      <c r="CB15" s="480"/>
      <c r="CC15" s="480"/>
      <c r="CD15" s="480"/>
      <c r="CE15" s="480"/>
      <c r="CF15" s="480"/>
      <c r="CG15" s="480"/>
      <c r="CH15" s="480"/>
      <c r="CI15" s="480"/>
      <c r="CJ15" s="480"/>
      <c r="CK15" s="480"/>
      <c r="CL15" s="480"/>
      <c r="CM15" s="480"/>
      <c r="CN15" s="480"/>
      <c r="CO15" s="480"/>
      <c r="CP15" s="480"/>
      <c r="CQ15" s="480"/>
      <c r="CR15" s="480"/>
      <c r="CS15" s="480"/>
      <c r="CT15" s="480"/>
      <c r="CU15" s="480"/>
      <c r="CV15" s="480"/>
      <c r="CW15" s="480"/>
      <c r="CX15" s="480"/>
      <c r="CY15" s="480"/>
      <c r="CZ15" s="480"/>
      <c r="DA15" s="480"/>
      <c r="DB15" s="480"/>
      <c r="DC15" s="480"/>
      <c r="DD15" s="480"/>
      <c r="DE15" s="480"/>
      <c r="DF15" s="480"/>
      <c r="DG15" s="480"/>
      <c r="DH15" s="480"/>
      <c r="DI15" s="480"/>
      <c r="DJ15" s="480"/>
      <c r="DK15" s="480"/>
      <c r="DL15" s="480"/>
      <c r="DM15" s="480"/>
      <c r="DN15" s="480"/>
      <c r="DO15" s="480"/>
      <c r="DP15" s="480"/>
      <c r="DQ15" s="480"/>
      <c r="DR15" s="480"/>
      <c r="DS15" s="480"/>
      <c r="DT15" s="480"/>
      <c r="DU15" s="480"/>
      <c r="DV15" s="480"/>
      <c r="DW15" s="480"/>
      <c r="DX15" s="480"/>
      <c r="DY15" s="480"/>
      <c r="DZ15" s="480"/>
      <c r="EA15" s="480"/>
      <c r="EB15" s="480"/>
      <c r="EC15" s="480"/>
      <c r="ED15" s="480"/>
      <c r="EE15" s="480"/>
      <c r="EF15" s="480"/>
      <c r="EG15" s="480"/>
      <c r="EH15" s="480"/>
      <c r="EI15" s="480"/>
      <c r="EJ15" s="480"/>
      <c r="EK15" s="480"/>
      <c r="EL15" s="480"/>
      <c r="EM15" s="480"/>
      <c r="EN15" s="480"/>
      <c r="EO15" s="480"/>
      <c r="EP15" s="480"/>
      <c r="EQ15" s="480"/>
      <c r="ER15" s="480"/>
      <c r="ES15" s="480"/>
      <c r="ET15" s="480"/>
      <c r="EU15" s="480"/>
      <c r="EV15" s="480"/>
      <c r="EW15" s="480"/>
      <c r="EX15" s="480"/>
      <c r="EY15" s="480"/>
      <c r="EZ15" s="480"/>
      <c r="FA15" s="480"/>
      <c r="FB15" s="480"/>
      <c r="FC15" s="480"/>
      <c r="FD15" s="480"/>
      <c r="FE15" s="480"/>
      <c r="FF15" s="480"/>
      <c r="FG15" s="480"/>
      <c r="FH15" s="480"/>
      <c r="FI15" s="480"/>
      <c r="FJ15" s="480"/>
      <c r="FK15" s="480"/>
      <c r="FL15" s="480"/>
      <c r="FM15" s="480"/>
      <c r="FN15" s="480"/>
      <c r="FO15" s="480"/>
      <c r="FP15" s="480"/>
      <c r="FQ15" s="480"/>
      <c r="FR15" s="480"/>
      <c r="FS15" s="480"/>
      <c r="FT15" s="480"/>
      <c r="FU15" s="480"/>
      <c r="FV15" s="480"/>
      <c r="FW15" s="480"/>
      <c r="FX15" s="480"/>
      <c r="FY15" s="480"/>
      <c r="FZ15" s="480"/>
      <c r="GA15" s="480"/>
      <c r="GB15" s="480"/>
      <c r="GC15" s="480"/>
      <c r="GD15" s="480"/>
      <c r="GE15" s="480"/>
      <c r="GF15" s="480"/>
      <c r="GG15" s="480"/>
      <c r="GH15" s="480"/>
      <c r="GI15" s="480"/>
      <c r="GJ15" s="480"/>
      <c r="GK15" s="480"/>
      <c r="GL15" s="480"/>
      <c r="GM15" s="480"/>
      <c r="GN15" s="480"/>
      <c r="GO15" s="480"/>
      <c r="GP15" s="480"/>
      <c r="GQ15" s="480"/>
      <c r="GR15" s="480"/>
      <c r="GS15" s="480"/>
      <c r="GT15" s="480"/>
      <c r="GU15" s="480"/>
      <c r="GV15" s="480"/>
      <c r="GW15" s="480"/>
      <c r="GX15" s="480"/>
      <c r="GY15" s="480"/>
      <c r="GZ15" s="480"/>
      <c r="HA15" s="480"/>
      <c r="HB15" s="480"/>
      <c r="HC15" s="480"/>
      <c r="HD15" s="480"/>
      <c r="HE15" s="480"/>
      <c r="HF15" s="480"/>
      <c r="HG15" s="480"/>
      <c r="HH15" s="480"/>
      <c r="HI15" s="480"/>
      <c r="HJ15" s="480"/>
      <c r="HK15" s="480"/>
      <c r="HL15" s="480"/>
      <c r="HM15" s="480"/>
      <c r="HN15" s="480"/>
      <c r="HO15" s="480"/>
      <c r="HP15" s="480"/>
      <c r="HQ15" s="480"/>
      <c r="HR15" s="480"/>
      <c r="HS15" s="480"/>
      <c r="HT15" s="480"/>
      <c r="HU15" s="480"/>
      <c r="HV15" s="480"/>
      <c r="HW15" s="480"/>
      <c r="HX15" s="480"/>
      <c r="HY15" s="480"/>
      <c r="HZ15" s="480"/>
      <c r="IA15" s="480"/>
      <c r="IB15" s="480"/>
      <c r="IC15" s="480"/>
      <c r="ID15" s="480"/>
      <c r="IE15" s="480"/>
      <c r="IF15" s="480"/>
      <c r="IG15" s="480"/>
      <c r="IH15" s="480"/>
      <c r="II15" s="480"/>
      <c r="IJ15" s="480"/>
      <c r="IK15" s="480"/>
      <c r="IL15" s="480"/>
      <c r="IM15" s="480"/>
      <c r="IN15" s="480"/>
      <c r="IO15" s="480"/>
      <c r="IP15" s="480"/>
      <c r="IQ15" s="480"/>
      <c r="IR15" s="480"/>
      <c r="IS15" s="480"/>
      <c r="IT15" s="480"/>
      <c r="IU15" s="480"/>
      <c r="IV15" s="480"/>
    </row>
    <row r="16" spans="1:256" ht="21.75" customHeight="1" thickTop="1" thickBot="1">
      <c r="A16" s="857" t="s">
        <v>489</v>
      </c>
      <c r="B16" s="858">
        <f>B11+B12+B13+B15</f>
        <v>34901046.380000003</v>
      </c>
      <c r="C16" s="481"/>
      <c r="D16" s="482"/>
      <c r="E16" s="482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3"/>
      <c r="AS16" s="483"/>
      <c r="AT16" s="483"/>
      <c r="AU16" s="483"/>
      <c r="AV16" s="483"/>
      <c r="AW16" s="483"/>
      <c r="AX16" s="483"/>
      <c r="AY16" s="483"/>
      <c r="AZ16" s="483"/>
      <c r="BA16" s="483"/>
      <c r="BB16" s="483"/>
      <c r="BC16" s="483"/>
      <c r="BD16" s="483"/>
      <c r="BE16" s="483"/>
      <c r="BF16" s="483"/>
      <c r="BG16" s="483"/>
      <c r="BH16" s="483"/>
      <c r="BI16" s="483"/>
      <c r="BJ16" s="483"/>
      <c r="BK16" s="483"/>
      <c r="BL16" s="483"/>
      <c r="BM16" s="483"/>
      <c r="BN16" s="483"/>
      <c r="BO16" s="483"/>
      <c r="BP16" s="483"/>
      <c r="BQ16" s="483"/>
      <c r="BR16" s="483"/>
      <c r="BS16" s="483"/>
      <c r="BT16" s="483"/>
      <c r="BU16" s="483"/>
      <c r="BV16" s="483"/>
      <c r="BW16" s="483"/>
      <c r="BX16" s="483"/>
      <c r="BY16" s="483"/>
      <c r="BZ16" s="483"/>
      <c r="CA16" s="483"/>
      <c r="CB16" s="483"/>
      <c r="CC16" s="483"/>
      <c r="CD16" s="483"/>
      <c r="CE16" s="483"/>
      <c r="CF16" s="483"/>
      <c r="CG16" s="483"/>
      <c r="CH16" s="483"/>
      <c r="CI16" s="483"/>
      <c r="CJ16" s="483"/>
      <c r="CK16" s="483"/>
      <c r="CL16" s="483"/>
      <c r="CM16" s="483"/>
      <c r="CN16" s="483"/>
      <c r="CO16" s="483"/>
      <c r="CP16" s="483"/>
      <c r="CQ16" s="483"/>
      <c r="CR16" s="483"/>
      <c r="CS16" s="483"/>
      <c r="CT16" s="483"/>
      <c r="CU16" s="483"/>
      <c r="CV16" s="483"/>
      <c r="CW16" s="483"/>
      <c r="CX16" s="483"/>
      <c r="CY16" s="483"/>
      <c r="CZ16" s="483"/>
      <c r="DA16" s="483"/>
      <c r="DB16" s="483"/>
      <c r="DC16" s="483"/>
      <c r="DD16" s="483"/>
      <c r="DE16" s="483"/>
      <c r="DF16" s="483"/>
      <c r="DG16" s="483"/>
      <c r="DH16" s="483"/>
      <c r="DI16" s="483"/>
      <c r="DJ16" s="483"/>
      <c r="DK16" s="483"/>
      <c r="DL16" s="483"/>
      <c r="DM16" s="483"/>
      <c r="DN16" s="483"/>
      <c r="DO16" s="483"/>
      <c r="DP16" s="483"/>
      <c r="DQ16" s="483"/>
      <c r="DR16" s="483"/>
      <c r="DS16" s="483"/>
      <c r="DT16" s="483"/>
      <c r="DU16" s="483"/>
      <c r="DV16" s="483"/>
      <c r="DW16" s="483"/>
      <c r="DX16" s="483"/>
      <c r="DY16" s="483"/>
      <c r="DZ16" s="483"/>
      <c r="EA16" s="483"/>
      <c r="EB16" s="483"/>
      <c r="EC16" s="483"/>
      <c r="ED16" s="483"/>
      <c r="EE16" s="483"/>
      <c r="EF16" s="483"/>
      <c r="EG16" s="483"/>
      <c r="EH16" s="483"/>
      <c r="EI16" s="483"/>
      <c r="EJ16" s="483"/>
      <c r="EK16" s="483"/>
      <c r="EL16" s="483"/>
      <c r="EM16" s="483"/>
      <c r="EN16" s="483"/>
      <c r="EO16" s="483"/>
      <c r="EP16" s="483"/>
      <c r="EQ16" s="483"/>
      <c r="ER16" s="483"/>
      <c r="ES16" s="483"/>
      <c r="ET16" s="483"/>
      <c r="EU16" s="483"/>
      <c r="EV16" s="483"/>
      <c r="EW16" s="483"/>
      <c r="EX16" s="483"/>
      <c r="EY16" s="483"/>
      <c r="EZ16" s="483"/>
      <c r="FA16" s="483"/>
      <c r="FB16" s="483"/>
      <c r="FC16" s="483"/>
      <c r="FD16" s="483"/>
      <c r="FE16" s="483"/>
      <c r="FF16" s="483"/>
      <c r="FG16" s="483"/>
      <c r="FH16" s="483"/>
      <c r="FI16" s="483"/>
      <c r="FJ16" s="483"/>
      <c r="FK16" s="483"/>
      <c r="FL16" s="483"/>
      <c r="FM16" s="483"/>
      <c r="FN16" s="483"/>
      <c r="FO16" s="483"/>
      <c r="FP16" s="483"/>
      <c r="FQ16" s="483"/>
      <c r="FR16" s="483"/>
      <c r="FS16" s="483"/>
      <c r="FT16" s="483"/>
      <c r="FU16" s="483"/>
      <c r="FV16" s="483"/>
      <c r="FW16" s="483"/>
      <c r="FX16" s="483"/>
      <c r="FY16" s="483"/>
      <c r="FZ16" s="483"/>
      <c r="GA16" s="483"/>
      <c r="GB16" s="483"/>
      <c r="GC16" s="483"/>
      <c r="GD16" s="483"/>
      <c r="GE16" s="483"/>
      <c r="GF16" s="483"/>
      <c r="GG16" s="483"/>
      <c r="GH16" s="483"/>
      <c r="GI16" s="483"/>
      <c r="GJ16" s="483"/>
      <c r="GK16" s="483"/>
      <c r="GL16" s="483"/>
      <c r="GM16" s="483"/>
      <c r="GN16" s="483"/>
      <c r="GO16" s="483"/>
      <c r="GP16" s="483"/>
      <c r="GQ16" s="483"/>
      <c r="GR16" s="483"/>
      <c r="GS16" s="483"/>
      <c r="GT16" s="483"/>
      <c r="GU16" s="483"/>
      <c r="GV16" s="483"/>
      <c r="GW16" s="483"/>
      <c r="GX16" s="483"/>
      <c r="GY16" s="483"/>
      <c r="GZ16" s="483"/>
      <c r="HA16" s="483"/>
      <c r="HB16" s="483"/>
      <c r="HC16" s="483"/>
      <c r="HD16" s="483"/>
      <c r="HE16" s="483"/>
      <c r="HF16" s="483"/>
      <c r="HG16" s="483"/>
      <c r="HH16" s="483"/>
      <c r="HI16" s="483"/>
      <c r="HJ16" s="483"/>
      <c r="HK16" s="483"/>
      <c r="HL16" s="483"/>
      <c r="HM16" s="483"/>
      <c r="HN16" s="483"/>
      <c r="HO16" s="483"/>
      <c r="HP16" s="483"/>
      <c r="HQ16" s="483"/>
      <c r="HR16" s="483"/>
      <c r="HS16" s="483"/>
      <c r="HT16" s="483"/>
      <c r="HU16" s="483"/>
      <c r="HV16" s="483"/>
      <c r="HW16" s="483"/>
      <c r="HX16" s="483"/>
      <c r="HY16" s="483"/>
      <c r="HZ16" s="483"/>
      <c r="IA16" s="483"/>
      <c r="IB16" s="483"/>
      <c r="IC16" s="483"/>
      <c r="ID16" s="483"/>
      <c r="IE16" s="483"/>
      <c r="IF16" s="483"/>
      <c r="IG16" s="483"/>
      <c r="IH16" s="483"/>
      <c r="II16" s="483"/>
      <c r="IJ16" s="483"/>
      <c r="IK16" s="483"/>
      <c r="IL16" s="483"/>
      <c r="IM16" s="483"/>
      <c r="IN16" s="483"/>
      <c r="IO16" s="483"/>
      <c r="IP16" s="483"/>
      <c r="IQ16" s="483"/>
      <c r="IR16" s="483"/>
      <c r="IS16" s="483"/>
      <c r="IT16" s="483"/>
      <c r="IU16" s="483"/>
      <c r="IV16" s="483"/>
    </row>
    <row r="17" spans="1:256" ht="28.5" customHeight="1">
      <c r="A17" s="1252" t="s">
        <v>564</v>
      </c>
      <c r="B17" s="1253"/>
      <c r="C17" s="481"/>
      <c r="D17" s="482"/>
      <c r="E17" s="482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  <c r="AB17" s="483"/>
      <c r="AC17" s="483"/>
      <c r="AD17" s="483"/>
      <c r="AE17" s="483"/>
      <c r="AF17" s="483"/>
      <c r="AG17" s="483"/>
      <c r="AH17" s="483"/>
      <c r="AI17" s="483"/>
      <c r="AJ17" s="483"/>
      <c r="AK17" s="483"/>
      <c r="AL17" s="483"/>
      <c r="AM17" s="483"/>
      <c r="AN17" s="483"/>
      <c r="AO17" s="483"/>
      <c r="AP17" s="483"/>
      <c r="AQ17" s="483"/>
      <c r="AR17" s="483"/>
      <c r="AS17" s="483"/>
      <c r="AT17" s="483"/>
      <c r="AU17" s="483"/>
      <c r="AV17" s="483"/>
      <c r="AW17" s="483"/>
      <c r="AX17" s="483"/>
      <c r="AY17" s="483"/>
      <c r="AZ17" s="483"/>
      <c r="BA17" s="483"/>
      <c r="BB17" s="483"/>
      <c r="BC17" s="483"/>
      <c r="BD17" s="483"/>
      <c r="BE17" s="483"/>
      <c r="BF17" s="483"/>
      <c r="BG17" s="483"/>
      <c r="BH17" s="483"/>
      <c r="BI17" s="483"/>
      <c r="BJ17" s="483"/>
      <c r="BK17" s="483"/>
      <c r="BL17" s="483"/>
      <c r="BM17" s="483"/>
      <c r="BN17" s="483"/>
      <c r="BO17" s="483"/>
      <c r="BP17" s="483"/>
      <c r="BQ17" s="483"/>
      <c r="BR17" s="483"/>
      <c r="BS17" s="483"/>
      <c r="BT17" s="483"/>
      <c r="BU17" s="483"/>
      <c r="BV17" s="483"/>
      <c r="BW17" s="483"/>
      <c r="BX17" s="483"/>
      <c r="BY17" s="483"/>
      <c r="BZ17" s="483"/>
      <c r="CA17" s="483"/>
      <c r="CB17" s="483"/>
      <c r="CC17" s="483"/>
      <c r="CD17" s="483"/>
      <c r="CE17" s="483"/>
      <c r="CF17" s="483"/>
      <c r="CG17" s="483"/>
      <c r="CH17" s="483"/>
      <c r="CI17" s="483"/>
      <c r="CJ17" s="483"/>
      <c r="CK17" s="483"/>
      <c r="CL17" s="483"/>
      <c r="CM17" s="483"/>
      <c r="CN17" s="483"/>
      <c r="CO17" s="483"/>
      <c r="CP17" s="483"/>
      <c r="CQ17" s="483"/>
      <c r="CR17" s="483"/>
      <c r="CS17" s="483"/>
      <c r="CT17" s="483"/>
      <c r="CU17" s="483"/>
      <c r="CV17" s="483"/>
      <c r="CW17" s="483"/>
      <c r="CX17" s="483"/>
      <c r="CY17" s="483"/>
      <c r="CZ17" s="483"/>
      <c r="DA17" s="483"/>
      <c r="DB17" s="483"/>
      <c r="DC17" s="483"/>
      <c r="DD17" s="483"/>
      <c r="DE17" s="483"/>
      <c r="DF17" s="483"/>
      <c r="DG17" s="483"/>
      <c r="DH17" s="483"/>
      <c r="DI17" s="483"/>
      <c r="DJ17" s="483"/>
      <c r="DK17" s="483"/>
      <c r="DL17" s="483"/>
      <c r="DM17" s="483"/>
      <c r="DN17" s="483"/>
      <c r="DO17" s="483"/>
      <c r="DP17" s="483"/>
      <c r="DQ17" s="483"/>
      <c r="DR17" s="483"/>
      <c r="DS17" s="483"/>
      <c r="DT17" s="483"/>
      <c r="DU17" s="483"/>
      <c r="DV17" s="483"/>
      <c r="DW17" s="483"/>
      <c r="DX17" s="483"/>
      <c r="DY17" s="483"/>
      <c r="DZ17" s="483"/>
      <c r="EA17" s="483"/>
      <c r="EB17" s="483"/>
      <c r="EC17" s="483"/>
      <c r="ED17" s="483"/>
      <c r="EE17" s="483"/>
      <c r="EF17" s="483"/>
      <c r="EG17" s="483"/>
      <c r="EH17" s="483"/>
      <c r="EI17" s="483"/>
      <c r="EJ17" s="483"/>
      <c r="EK17" s="483"/>
      <c r="EL17" s="483"/>
      <c r="EM17" s="483"/>
      <c r="EN17" s="483"/>
      <c r="EO17" s="483"/>
      <c r="EP17" s="483"/>
      <c r="EQ17" s="483"/>
      <c r="ER17" s="483"/>
      <c r="ES17" s="483"/>
      <c r="ET17" s="483"/>
      <c r="EU17" s="483"/>
      <c r="EV17" s="483"/>
      <c r="EW17" s="483"/>
      <c r="EX17" s="483"/>
      <c r="EY17" s="483"/>
      <c r="EZ17" s="483"/>
      <c r="FA17" s="483"/>
      <c r="FB17" s="483"/>
      <c r="FC17" s="483"/>
      <c r="FD17" s="483"/>
      <c r="FE17" s="483"/>
      <c r="FF17" s="483"/>
      <c r="FG17" s="483"/>
      <c r="FH17" s="483"/>
      <c r="FI17" s="483"/>
      <c r="FJ17" s="483"/>
      <c r="FK17" s="483"/>
      <c r="FL17" s="483"/>
      <c r="FM17" s="483"/>
      <c r="FN17" s="483"/>
      <c r="FO17" s="483"/>
      <c r="FP17" s="483"/>
      <c r="FQ17" s="483"/>
      <c r="FR17" s="483"/>
      <c r="FS17" s="483"/>
      <c r="FT17" s="483"/>
      <c r="FU17" s="483"/>
      <c r="FV17" s="483"/>
      <c r="FW17" s="483"/>
      <c r="FX17" s="483"/>
      <c r="FY17" s="483"/>
      <c r="FZ17" s="483"/>
      <c r="GA17" s="483"/>
      <c r="GB17" s="483"/>
      <c r="GC17" s="483"/>
      <c r="GD17" s="483"/>
      <c r="GE17" s="483"/>
      <c r="GF17" s="483"/>
      <c r="GG17" s="483"/>
      <c r="GH17" s="483"/>
      <c r="GI17" s="483"/>
      <c r="GJ17" s="483"/>
      <c r="GK17" s="483"/>
      <c r="GL17" s="483"/>
      <c r="GM17" s="483"/>
      <c r="GN17" s="483"/>
      <c r="GO17" s="483"/>
      <c r="GP17" s="483"/>
      <c r="GQ17" s="483"/>
      <c r="GR17" s="483"/>
      <c r="GS17" s="483"/>
      <c r="GT17" s="483"/>
      <c r="GU17" s="483"/>
      <c r="GV17" s="483"/>
      <c r="GW17" s="483"/>
      <c r="GX17" s="483"/>
      <c r="GY17" s="483"/>
      <c r="GZ17" s="483"/>
      <c r="HA17" s="483"/>
      <c r="HB17" s="483"/>
      <c r="HC17" s="483"/>
      <c r="HD17" s="483"/>
      <c r="HE17" s="483"/>
      <c r="HF17" s="483"/>
      <c r="HG17" s="483"/>
      <c r="HH17" s="483"/>
      <c r="HI17" s="483"/>
      <c r="HJ17" s="483"/>
      <c r="HK17" s="483"/>
      <c r="HL17" s="483"/>
      <c r="HM17" s="483"/>
      <c r="HN17" s="483"/>
      <c r="HO17" s="483"/>
      <c r="HP17" s="483"/>
      <c r="HQ17" s="483"/>
      <c r="HR17" s="483"/>
      <c r="HS17" s="483"/>
      <c r="HT17" s="483"/>
      <c r="HU17" s="483"/>
      <c r="HV17" s="483"/>
      <c r="HW17" s="483"/>
      <c r="HX17" s="483"/>
      <c r="HY17" s="483"/>
      <c r="HZ17" s="483"/>
      <c r="IA17" s="483"/>
      <c r="IB17" s="483"/>
      <c r="IC17" s="483"/>
      <c r="ID17" s="483"/>
      <c r="IE17" s="483"/>
      <c r="IF17" s="483"/>
      <c r="IG17" s="483"/>
      <c r="IH17" s="483"/>
      <c r="II17" s="483"/>
      <c r="IJ17" s="483"/>
      <c r="IK17" s="483"/>
      <c r="IL17" s="483"/>
      <c r="IM17" s="483"/>
      <c r="IN17" s="483"/>
      <c r="IO17" s="483"/>
      <c r="IP17" s="483"/>
      <c r="IQ17" s="483"/>
      <c r="IR17" s="483"/>
      <c r="IS17" s="483"/>
      <c r="IT17" s="483"/>
      <c r="IU17" s="483"/>
      <c r="IV17" s="483"/>
    </row>
    <row r="18" spans="1:256" ht="21.75" customHeight="1">
      <c r="A18" s="853" t="s">
        <v>491</v>
      </c>
      <c r="B18" s="861">
        <v>180714.22</v>
      </c>
      <c r="C18" s="481"/>
      <c r="D18" s="482"/>
      <c r="E18" s="482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3"/>
      <c r="AU18" s="483"/>
      <c r="AV18" s="483"/>
      <c r="AW18" s="483"/>
      <c r="AX18" s="483"/>
      <c r="AY18" s="483"/>
      <c r="AZ18" s="483"/>
      <c r="BA18" s="483"/>
      <c r="BB18" s="483"/>
      <c r="BC18" s="483"/>
      <c r="BD18" s="483"/>
      <c r="BE18" s="483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/>
      <c r="BZ18" s="483"/>
      <c r="CA18" s="483"/>
      <c r="CB18" s="483"/>
      <c r="CC18" s="483"/>
      <c r="CD18" s="483"/>
      <c r="CE18" s="483"/>
      <c r="CF18" s="483"/>
      <c r="CG18" s="483"/>
      <c r="CH18" s="483"/>
      <c r="CI18" s="483"/>
      <c r="CJ18" s="483"/>
      <c r="CK18" s="483"/>
      <c r="CL18" s="483"/>
      <c r="CM18" s="483"/>
      <c r="CN18" s="483"/>
      <c r="CO18" s="483"/>
      <c r="CP18" s="483"/>
      <c r="CQ18" s="483"/>
      <c r="CR18" s="483"/>
      <c r="CS18" s="483"/>
      <c r="CT18" s="483"/>
      <c r="CU18" s="483"/>
      <c r="CV18" s="483"/>
      <c r="CW18" s="483"/>
      <c r="CX18" s="483"/>
      <c r="CY18" s="483"/>
      <c r="CZ18" s="483"/>
      <c r="DA18" s="483"/>
      <c r="DB18" s="483"/>
      <c r="DC18" s="483"/>
      <c r="DD18" s="483"/>
      <c r="DE18" s="483"/>
      <c r="DF18" s="483"/>
      <c r="DG18" s="483"/>
      <c r="DH18" s="483"/>
      <c r="DI18" s="483"/>
      <c r="DJ18" s="483"/>
      <c r="DK18" s="483"/>
      <c r="DL18" s="483"/>
      <c r="DM18" s="483"/>
      <c r="DN18" s="483"/>
      <c r="DO18" s="483"/>
      <c r="DP18" s="483"/>
      <c r="DQ18" s="483"/>
      <c r="DR18" s="483"/>
      <c r="DS18" s="483"/>
      <c r="DT18" s="483"/>
      <c r="DU18" s="483"/>
      <c r="DV18" s="483"/>
      <c r="DW18" s="483"/>
      <c r="DX18" s="483"/>
      <c r="DY18" s="483"/>
      <c r="DZ18" s="483"/>
      <c r="EA18" s="483"/>
      <c r="EB18" s="483"/>
      <c r="EC18" s="483"/>
      <c r="ED18" s="483"/>
      <c r="EE18" s="483"/>
      <c r="EF18" s="483"/>
      <c r="EG18" s="483"/>
      <c r="EH18" s="483"/>
      <c r="EI18" s="483"/>
      <c r="EJ18" s="483"/>
      <c r="EK18" s="483"/>
      <c r="EL18" s="483"/>
      <c r="EM18" s="483"/>
      <c r="EN18" s="483"/>
      <c r="EO18" s="483"/>
      <c r="EP18" s="483"/>
      <c r="EQ18" s="483"/>
      <c r="ER18" s="483"/>
      <c r="ES18" s="483"/>
      <c r="ET18" s="483"/>
      <c r="EU18" s="483"/>
      <c r="EV18" s="483"/>
      <c r="EW18" s="483"/>
      <c r="EX18" s="483"/>
      <c r="EY18" s="483"/>
      <c r="EZ18" s="483"/>
      <c r="FA18" s="483"/>
      <c r="FB18" s="483"/>
      <c r="FC18" s="483"/>
      <c r="FD18" s="483"/>
      <c r="FE18" s="483"/>
      <c r="FF18" s="483"/>
      <c r="FG18" s="483"/>
      <c r="FH18" s="483"/>
      <c r="FI18" s="483"/>
      <c r="FJ18" s="483"/>
      <c r="FK18" s="483"/>
      <c r="FL18" s="483"/>
      <c r="FM18" s="483"/>
      <c r="FN18" s="483"/>
      <c r="FO18" s="483"/>
      <c r="FP18" s="483"/>
      <c r="FQ18" s="483"/>
      <c r="FR18" s="483"/>
      <c r="FS18" s="483"/>
      <c r="FT18" s="483"/>
      <c r="FU18" s="483"/>
      <c r="FV18" s="483"/>
      <c r="FW18" s="483"/>
      <c r="FX18" s="483"/>
      <c r="FY18" s="483"/>
      <c r="FZ18" s="483"/>
      <c r="GA18" s="483"/>
      <c r="GB18" s="483"/>
      <c r="GC18" s="483"/>
      <c r="GD18" s="483"/>
      <c r="GE18" s="483"/>
      <c r="GF18" s="483"/>
      <c r="GG18" s="483"/>
      <c r="GH18" s="483"/>
      <c r="GI18" s="483"/>
      <c r="GJ18" s="483"/>
      <c r="GK18" s="483"/>
      <c r="GL18" s="483"/>
      <c r="GM18" s="483"/>
      <c r="GN18" s="483"/>
      <c r="GO18" s="483"/>
      <c r="GP18" s="483"/>
      <c r="GQ18" s="483"/>
      <c r="GR18" s="483"/>
      <c r="GS18" s="483"/>
      <c r="GT18" s="483"/>
      <c r="GU18" s="483"/>
      <c r="GV18" s="483"/>
      <c r="GW18" s="483"/>
      <c r="GX18" s="483"/>
      <c r="GY18" s="483"/>
      <c r="GZ18" s="483"/>
      <c r="HA18" s="483"/>
      <c r="HB18" s="483"/>
      <c r="HC18" s="483"/>
      <c r="HD18" s="483"/>
      <c r="HE18" s="483"/>
      <c r="HF18" s="483"/>
      <c r="HG18" s="483"/>
      <c r="HH18" s="483"/>
      <c r="HI18" s="483"/>
      <c r="HJ18" s="483"/>
      <c r="HK18" s="483"/>
      <c r="HL18" s="483"/>
      <c r="HM18" s="483"/>
      <c r="HN18" s="483"/>
      <c r="HO18" s="483"/>
      <c r="HP18" s="483"/>
      <c r="HQ18" s="483"/>
      <c r="HR18" s="483"/>
      <c r="HS18" s="483"/>
      <c r="HT18" s="483"/>
      <c r="HU18" s="483"/>
      <c r="HV18" s="483"/>
      <c r="HW18" s="483"/>
      <c r="HX18" s="483"/>
      <c r="HY18" s="483"/>
      <c r="HZ18" s="483"/>
      <c r="IA18" s="483"/>
      <c r="IB18" s="483"/>
      <c r="IC18" s="483"/>
      <c r="ID18" s="483"/>
      <c r="IE18" s="483"/>
      <c r="IF18" s="483"/>
      <c r="IG18" s="483"/>
      <c r="IH18" s="483"/>
      <c r="II18" s="483"/>
      <c r="IJ18" s="483"/>
      <c r="IK18" s="483"/>
      <c r="IL18" s="483"/>
      <c r="IM18" s="483"/>
      <c r="IN18" s="483"/>
      <c r="IO18" s="483"/>
      <c r="IP18" s="483"/>
      <c r="IQ18" s="483"/>
      <c r="IR18" s="483"/>
      <c r="IS18" s="483"/>
      <c r="IT18" s="483"/>
      <c r="IU18" s="483"/>
      <c r="IV18" s="483"/>
    </row>
    <row r="19" spans="1:256" ht="21.75" customHeight="1">
      <c r="A19" s="862" t="s">
        <v>490</v>
      </c>
      <c r="B19" s="863">
        <v>236069.47</v>
      </c>
      <c r="C19" s="478"/>
      <c r="D19" s="479"/>
      <c r="E19" s="479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  <c r="AH19" s="480"/>
      <c r="AI19" s="480"/>
      <c r="AJ19" s="480"/>
      <c r="AK19" s="480"/>
      <c r="AL19" s="480"/>
      <c r="AM19" s="480"/>
      <c r="AN19" s="480"/>
      <c r="AO19" s="480"/>
      <c r="AP19" s="480"/>
      <c r="AQ19" s="480"/>
      <c r="AR19" s="480"/>
      <c r="AS19" s="480"/>
      <c r="AT19" s="480"/>
      <c r="AU19" s="480"/>
      <c r="AV19" s="480"/>
      <c r="AW19" s="480"/>
      <c r="AX19" s="480"/>
      <c r="AY19" s="480"/>
      <c r="AZ19" s="480"/>
      <c r="BA19" s="480"/>
      <c r="BB19" s="480"/>
      <c r="BC19" s="480"/>
      <c r="BD19" s="480"/>
      <c r="BE19" s="480"/>
      <c r="BF19" s="480"/>
      <c r="BG19" s="480"/>
      <c r="BH19" s="480"/>
      <c r="BI19" s="480"/>
      <c r="BJ19" s="480"/>
      <c r="BK19" s="480"/>
      <c r="BL19" s="480"/>
      <c r="BM19" s="480"/>
      <c r="BN19" s="480"/>
      <c r="BO19" s="480"/>
      <c r="BP19" s="480"/>
      <c r="BQ19" s="480"/>
      <c r="BR19" s="480"/>
      <c r="BS19" s="480"/>
      <c r="BT19" s="480"/>
      <c r="BU19" s="480"/>
      <c r="BV19" s="480"/>
      <c r="BW19" s="480"/>
      <c r="BX19" s="480"/>
      <c r="BY19" s="480"/>
      <c r="BZ19" s="480"/>
      <c r="CA19" s="480"/>
      <c r="CB19" s="480"/>
      <c r="CC19" s="480"/>
      <c r="CD19" s="480"/>
      <c r="CE19" s="480"/>
      <c r="CF19" s="480"/>
      <c r="CG19" s="480"/>
      <c r="CH19" s="480"/>
      <c r="CI19" s="480"/>
      <c r="CJ19" s="480"/>
      <c r="CK19" s="480"/>
      <c r="CL19" s="480"/>
      <c r="CM19" s="480"/>
      <c r="CN19" s="480"/>
      <c r="CO19" s="480"/>
      <c r="CP19" s="480"/>
      <c r="CQ19" s="480"/>
      <c r="CR19" s="480"/>
      <c r="CS19" s="480"/>
      <c r="CT19" s="480"/>
      <c r="CU19" s="480"/>
      <c r="CV19" s="480"/>
      <c r="CW19" s="480"/>
      <c r="CX19" s="480"/>
      <c r="CY19" s="480"/>
      <c r="CZ19" s="480"/>
      <c r="DA19" s="480"/>
      <c r="DB19" s="480"/>
      <c r="DC19" s="480"/>
      <c r="DD19" s="480"/>
      <c r="DE19" s="480"/>
      <c r="DF19" s="480"/>
      <c r="DG19" s="480"/>
      <c r="DH19" s="480"/>
      <c r="DI19" s="480"/>
      <c r="DJ19" s="480"/>
      <c r="DK19" s="480"/>
      <c r="DL19" s="480"/>
      <c r="DM19" s="480"/>
      <c r="DN19" s="480"/>
      <c r="DO19" s="480"/>
      <c r="DP19" s="480"/>
      <c r="DQ19" s="480"/>
      <c r="DR19" s="480"/>
      <c r="DS19" s="480"/>
      <c r="DT19" s="480"/>
      <c r="DU19" s="480"/>
      <c r="DV19" s="480"/>
      <c r="DW19" s="480"/>
      <c r="DX19" s="480"/>
      <c r="DY19" s="480"/>
      <c r="DZ19" s="480"/>
      <c r="EA19" s="480"/>
      <c r="EB19" s="480"/>
      <c r="EC19" s="480"/>
      <c r="ED19" s="480"/>
      <c r="EE19" s="480"/>
      <c r="EF19" s="480"/>
      <c r="EG19" s="480"/>
      <c r="EH19" s="480"/>
      <c r="EI19" s="480"/>
      <c r="EJ19" s="480"/>
      <c r="EK19" s="480"/>
      <c r="EL19" s="480"/>
      <c r="EM19" s="480"/>
      <c r="EN19" s="480"/>
      <c r="EO19" s="480"/>
      <c r="EP19" s="480"/>
      <c r="EQ19" s="480"/>
      <c r="ER19" s="480"/>
      <c r="ES19" s="480"/>
      <c r="ET19" s="480"/>
      <c r="EU19" s="480"/>
      <c r="EV19" s="480"/>
      <c r="EW19" s="480"/>
      <c r="EX19" s="480"/>
      <c r="EY19" s="480"/>
      <c r="EZ19" s="480"/>
      <c r="FA19" s="480"/>
      <c r="FB19" s="480"/>
      <c r="FC19" s="480"/>
      <c r="FD19" s="480"/>
      <c r="FE19" s="480"/>
      <c r="FF19" s="480"/>
      <c r="FG19" s="480"/>
      <c r="FH19" s="480"/>
      <c r="FI19" s="480"/>
      <c r="FJ19" s="480"/>
      <c r="FK19" s="480"/>
      <c r="FL19" s="480"/>
      <c r="FM19" s="480"/>
      <c r="FN19" s="480"/>
      <c r="FO19" s="480"/>
      <c r="FP19" s="480"/>
      <c r="FQ19" s="480"/>
      <c r="FR19" s="480"/>
      <c r="FS19" s="480"/>
      <c r="FT19" s="480"/>
      <c r="FU19" s="480"/>
      <c r="FV19" s="480"/>
      <c r="FW19" s="480"/>
      <c r="FX19" s="480"/>
      <c r="FY19" s="480"/>
      <c r="FZ19" s="480"/>
      <c r="GA19" s="480"/>
      <c r="GB19" s="480"/>
      <c r="GC19" s="480"/>
      <c r="GD19" s="480"/>
      <c r="GE19" s="480"/>
      <c r="GF19" s="480"/>
      <c r="GG19" s="480"/>
      <c r="GH19" s="480"/>
      <c r="GI19" s="480"/>
      <c r="GJ19" s="480"/>
      <c r="GK19" s="480"/>
      <c r="GL19" s="480"/>
      <c r="GM19" s="480"/>
      <c r="GN19" s="480"/>
      <c r="GO19" s="480"/>
      <c r="GP19" s="480"/>
      <c r="GQ19" s="480"/>
      <c r="GR19" s="480"/>
      <c r="GS19" s="480"/>
      <c r="GT19" s="480"/>
      <c r="GU19" s="480"/>
      <c r="GV19" s="480"/>
      <c r="GW19" s="480"/>
      <c r="GX19" s="480"/>
      <c r="GY19" s="480"/>
      <c r="GZ19" s="480"/>
      <c r="HA19" s="480"/>
      <c r="HB19" s="480"/>
      <c r="HC19" s="480"/>
      <c r="HD19" s="480"/>
      <c r="HE19" s="480"/>
      <c r="HF19" s="480"/>
      <c r="HG19" s="480"/>
      <c r="HH19" s="480"/>
      <c r="HI19" s="480"/>
      <c r="HJ19" s="480"/>
      <c r="HK19" s="480"/>
      <c r="HL19" s="480"/>
      <c r="HM19" s="480"/>
      <c r="HN19" s="480"/>
      <c r="HO19" s="480"/>
      <c r="HP19" s="480"/>
      <c r="HQ19" s="480"/>
      <c r="HR19" s="480"/>
      <c r="HS19" s="480"/>
      <c r="HT19" s="480"/>
      <c r="HU19" s="480"/>
      <c r="HV19" s="480"/>
      <c r="HW19" s="480"/>
      <c r="HX19" s="480"/>
      <c r="HY19" s="480"/>
      <c r="HZ19" s="480"/>
      <c r="IA19" s="480"/>
      <c r="IB19" s="480"/>
      <c r="IC19" s="480"/>
      <c r="ID19" s="480"/>
      <c r="IE19" s="480"/>
      <c r="IF19" s="480"/>
      <c r="IG19" s="480"/>
      <c r="IH19" s="480"/>
      <c r="II19" s="480"/>
      <c r="IJ19" s="480"/>
      <c r="IK19" s="480"/>
      <c r="IL19" s="480"/>
      <c r="IM19" s="480"/>
      <c r="IN19" s="480"/>
      <c r="IO19" s="480"/>
      <c r="IP19" s="480"/>
      <c r="IQ19" s="480"/>
      <c r="IR19" s="480"/>
      <c r="IS19" s="480"/>
      <c r="IT19" s="480"/>
      <c r="IU19" s="480"/>
      <c r="IV19" s="480"/>
    </row>
    <row r="20" spans="1:256" ht="21.75" customHeight="1">
      <c r="A20" s="864" t="s">
        <v>569</v>
      </c>
      <c r="B20" s="865">
        <v>80000</v>
      </c>
      <c r="C20" s="478"/>
      <c r="D20" s="479"/>
      <c r="E20" s="479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0"/>
      <c r="AN20" s="480"/>
      <c r="AO20" s="480"/>
      <c r="AP20" s="480"/>
      <c r="AQ20" s="480"/>
      <c r="AR20" s="480"/>
      <c r="AS20" s="480"/>
      <c r="AT20" s="480"/>
      <c r="AU20" s="480"/>
      <c r="AV20" s="480"/>
      <c r="AW20" s="480"/>
      <c r="AX20" s="480"/>
      <c r="AY20" s="480"/>
      <c r="AZ20" s="480"/>
      <c r="BA20" s="480"/>
      <c r="BB20" s="480"/>
      <c r="BC20" s="480"/>
      <c r="BD20" s="480"/>
      <c r="BE20" s="480"/>
      <c r="BF20" s="480"/>
      <c r="BG20" s="480"/>
      <c r="BH20" s="480"/>
      <c r="BI20" s="480"/>
      <c r="BJ20" s="480"/>
      <c r="BK20" s="480"/>
      <c r="BL20" s="480"/>
      <c r="BM20" s="480"/>
      <c r="BN20" s="480"/>
      <c r="BO20" s="480"/>
      <c r="BP20" s="480"/>
      <c r="BQ20" s="480"/>
      <c r="BR20" s="480"/>
      <c r="BS20" s="480"/>
      <c r="BT20" s="480"/>
      <c r="BU20" s="480"/>
      <c r="BV20" s="480"/>
      <c r="BW20" s="480"/>
      <c r="BX20" s="480"/>
      <c r="BY20" s="480"/>
      <c r="BZ20" s="480"/>
      <c r="CA20" s="480"/>
      <c r="CB20" s="480"/>
      <c r="CC20" s="480"/>
      <c r="CD20" s="480"/>
      <c r="CE20" s="480"/>
      <c r="CF20" s="480"/>
      <c r="CG20" s="480"/>
      <c r="CH20" s="480"/>
      <c r="CI20" s="480"/>
      <c r="CJ20" s="480"/>
      <c r="CK20" s="480"/>
      <c r="CL20" s="480"/>
      <c r="CM20" s="480"/>
      <c r="CN20" s="480"/>
      <c r="CO20" s="480"/>
      <c r="CP20" s="480"/>
      <c r="CQ20" s="480"/>
      <c r="CR20" s="480"/>
      <c r="CS20" s="480"/>
      <c r="CT20" s="480"/>
      <c r="CU20" s="480"/>
      <c r="CV20" s="480"/>
      <c r="CW20" s="480"/>
      <c r="CX20" s="480"/>
      <c r="CY20" s="480"/>
      <c r="CZ20" s="480"/>
      <c r="DA20" s="480"/>
      <c r="DB20" s="480"/>
      <c r="DC20" s="480"/>
      <c r="DD20" s="480"/>
      <c r="DE20" s="480"/>
      <c r="DF20" s="480"/>
      <c r="DG20" s="480"/>
      <c r="DH20" s="480"/>
      <c r="DI20" s="480"/>
      <c r="DJ20" s="480"/>
      <c r="DK20" s="480"/>
      <c r="DL20" s="480"/>
      <c r="DM20" s="480"/>
      <c r="DN20" s="480"/>
      <c r="DO20" s="480"/>
      <c r="DP20" s="480"/>
      <c r="DQ20" s="480"/>
      <c r="DR20" s="480"/>
      <c r="DS20" s="480"/>
      <c r="DT20" s="480"/>
      <c r="DU20" s="480"/>
      <c r="DV20" s="480"/>
      <c r="DW20" s="480"/>
      <c r="DX20" s="480"/>
      <c r="DY20" s="480"/>
      <c r="DZ20" s="480"/>
      <c r="EA20" s="480"/>
      <c r="EB20" s="480"/>
      <c r="EC20" s="480"/>
      <c r="ED20" s="480"/>
      <c r="EE20" s="480"/>
      <c r="EF20" s="480"/>
      <c r="EG20" s="480"/>
      <c r="EH20" s="480"/>
      <c r="EI20" s="480"/>
      <c r="EJ20" s="480"/>
      <c r="EK20" s="480"/>
      <c r="EL20" s="480"/>
      <c r="EM20" s="480"/>
      <c r="EN20" s="480"/>
      <c r="EO20" s="480"/>
      <c r="EP20" s="480"/>
      <c r="EQ20" s="480"/>
      <c r="ER20" s="480"/>
      <c r="ES20" s="480"/>
      <c r="ET20" s="480"/>
      <c r="EU20" s="480"/>
      <c r="EV20" s="480"/>
      <c r="EW20" s="480"/>
      <c r="EX20" s="480"/>
      <c r="EY20" s="480"/>
      <c r="EZ20" s="480"/>
      <c r="FA20" s="480"/>
      <c r="FB20" s="480"/>
      <c r="FC20" s="480"/>
      <c r="FD20" s="480"/>
      <c r="FE20" s="480"/>
      <c r="FF20" s="480"/>
      <c r="FG20" s="480"/>
      <c r="FH20" s="480"/>
      <c r="FI20" s="480"/>
      <c r="FJ20" s="480"/>
      <c r="FK20" s="480"/>
      <c r="FL20" s="480"/>
      <c r="FM20" s="480"/>
      <c r="FN20" s="480"/>
      <c r="FO20" s="480"/>
      <c r="FP20" s="480"/>
      <c r="FQ20" s="480"/>
      <c r="FR20" s="480"/>
      <c r="FS20" s="480"/>
      <c r="FT20" s="480"/>
      <c r="FU20" s="480"/>
      <c r="FV20" s="480"/>
      <c r="FW20" s="480"/>
      <c r="FX20" s="480"/>
      <c r="FY20" s="480"/>
      <c r="FZ20" s="480"/>
      <c r="GA20" s="480"/>
      <c r="GB20" s="480"/>
      <c r="GC20" s="480"/>
      <c r="GD20" s="480"/>
      <c r="GE20" s="480"/>
      <c r="GF20" s="480"/>
      <c r="GG20" s="480"/>
      <c r="GH20" s="480"/>
      <c r="GI20" s="480"/>
      <c r="GJ20" s="480"/>
      <c r="GK20" s="480"/>
      <c r="GL20" s="480"/>
      <c r="GM20" s="480"/>
      <c r="GN20" s="480"/>
      <c r="GO20" s="480"/>
      <c r="GP20" s="480"/>
      <c r="GQ20" s="480"/>
      <c r="GR20" s="480"/>
      <c r="GS20" s="480"/>
      <c r="GT20" s="480"/>
      <c r="GU20" s="480"/>
      <c r="GV20" s="480"/>
      <c r="GW20" s="480"/>
      <c r="GX20" s="480"/>
      <c r="GY20" s="480"/>
      <c r="GZ20" s="480"/>
      <c r="HA20" s="480"/>
      <c r="HB20" s="480"/>
      <c r="HC20" s="480"/>
      <c r="HD20" s="480"/>
      <c r="HE20" s="480"/>
      <c r="HF20" s="480"/>
      <c r="HG20" s="480"/>
      <c r="HH20" s="480"/>
      <c r="HI20" s="480"/>
      <c r="HJ20" s="480"/>
      <c r="HK20" s="480"/>
      <c r="HL20" s="480"/>
      <c r="HM20" s="480"/>
      <c r="HN20" s="480"/>
      <c r="HO20" s="480"/>
      <c r="HP20" s="480"/>
      <c r="HQ20" s="480"/>
      <c r="HR20" s="480"/>
      <c r="HS20" s="480"/>
      <c r="HT20" s="480"/>
      <c r="HU20" s="480"/>
      <c r="HV20" s="480"/>
      <c r="HW20" s="480"/>
      <c r="HX20" s="480"/>
      <c r="HY20" s="480"/>
      <c r="HZ20" s="480"/>
      <c r="IA20" s="480"/>
      <c r="IB20" s="480"/>
      <c r="IC20" s="480"/>
      <c r="ID20" s="480"/>
      <c r="IE20" s="480"/>
      <c r="IF20" s="480"/>
      <c r="IG20" s="480"/>
      <c r="IH20" s="480"/>
      <c r="II20" s="480"/>
      <c r="IJ20" s="480"/>
      <c r="IK20" s="480"/>
      <c r="IL20" s="480"/>
      <c r="IM20" s="480"/>
      <c r="IN20" s="480"/>
      <c r="IO20" s="480"/>
      <c r="IP20" s="480"/>
      <c r="IQ20" s="480"/>
      <c r="IR20" s="480"/>
      <c r="IS20" s="480"/>
      <c r="IT20" s="480"/>
      <c r="IU20" s="480"/>
      <c r="IV20" s="480"/>
    </row>
    <row r="21" spans="1:256" ht="21.75" customHeight="1">
      <c r="A21" s="862" t="s">
        <v>565</v>
      </c>
      <c r="B21" s="865">
        <v>22357.54</v>
      </c>
      <c r="C21" s="478"/>
      <c r="D21" s="479"/>
      <c r="E21" s="479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480"/>
      <c r="AQ21" s="480"/>
      <c r="AR21" s="480"/>
      <c r="AS21" s="480"/>
      <c r="AT21" s="480"/>
      <c r="AU21" s="480"/>
      <c r="AV21" s="480"/>
      <c r="AW21" s="480"/>
      <c r="AX21" s="480"/>
      <c r="AY21" s="480"/>
      <c r="AZ21" s="480"/>
      <c r="BA21" s="480"/>
      <c r="BB21" s="480"/>
      <c r="BC21" s="480"/>
      <c r="BD21" s="480"/>
      <c r="BE21" s="480"/>
      <c r="BF21" s="480"/>
      <c r="BG21" s="480"/>
      <c r="BH21" s="480"/>
      <c r="BI21" s="480"/>
      <c r="BJ21" s="480"/>
      <c r="BK21" s="480"/>
      <c r="BL21" s="480"/>
      <c r="BM21" s="480"/>
      <c r="BN21" s="480"/>
      <c r="BO21" s="480"/>
      <c r="BP21" s="480"/>
      <c r="BQ21" s="480"/>
      <c r="BR21" s="480"/>
      <c r="BS21" s="480"/>
      <c r="BT21" s="480"/>
      <c r="BU21" s="480"/>
      <c r="BV21" s="480"/>
      <c r="BW21" s="480"/>
      <c r="BX21" s="480"/>
      <c r="BY21" s="480"/>
      <c r="BZ21" s="480"/>
      <c r="CA21" s="480"/>
      <c r="CB21" s="480"/>
      <c r="CC21" s="480"/>
      <c r="CD21" s="480"/>
      <c r="CE21" s="480"/>
      <c r="CF21" s="480"/>
      <c r="CG21" s="480"/>
      <c r="CH21" s="480"/>
      <c r="CI21" s="480"/>
      <c r="CJ21" s="480"/>
      <c r="CK21" s="480"/>
      <c r="CL21" s="480"/>
      <c r="CM21" s="480"/>
      <c r="CN21" s="480"/>
      <c r="CO21" s="480"/>
      <c r="CP21" s="480"/>
      <c r="CQ21" s="480"/>
      <c r="CR21" s="480"/>
      <c r="CS21" s="480"/>
      <c r="CT21" s="480"/>
      <c r="CU21" s="480"/>
      <c r="CV21" s="480"/>
      <c r="CW21" s="480"/>
      <c r="CX21" s="480"/>
      <c r="CY21" s="480"/>
      <c r="CZ21" s="480"/>
      <c r="DA21" s="480"/>
      <c r="DB21" s="480"/>
      <c r="DC21" s="480"/>
      <c r="DD21" s="480"/>
      <c r="DE21" s="480"/>
      <c r="DF21" s="480"/>
      <c r="DG21" s="480"/>
      <c r="DH21" s="480"/>
      <c r="DI21" s="480"/>
      <c r="DJ21" s="480"/>
      <c r="DK21" s="480"/>
      <c r="DL21" s="480"/>
      <c r="DM21" s="480"/>
      <c r="DN21" s="480"/>
      <c r="DO21" s="480"/>
      <c r="DP21" s="480"/>
      <c r="DQ21" s="480"/>
      <c r="DR21" s="480"/>
      <c r="DS21" s="480"/>
      <c r="DT21" s="480"/>
      <c r="DU21" s="480"/>
      <c r="DV21" s="480"/>
      <c r="DW21" s="480"/>
      <c r="DX21" s="480"/>
      <c r="DY21" s="480"/>
      <c r="DZ21" s="480"/>
      <c r="EA21" s="480"/>
      <c r="EB21" s="480"/>
      <c r="EC21" s="480"/>
      <c r="ED21" s="480"/>
      <c r="EE21" s="480"/>
      <c r="EF21" s="480"/>
      <c r="EG21" s="480"/>
      <c r="EH21" s="480"/>
      <c r="EI21" s="480"/>
      <c r="EJ21" s="480"/>
      <c r="EK21" s="480"/>
      <c r="EL21" s="480"/>
      <c r="EM21" s="480"/>
      <c r="EN21" s="480"/>
      <c r="EO21" s="480"/>
      <c r="EP21" s="480"/>
      <c r="EQ21" s="480"/>
      <c r="ER21" s="480"/>
      <c r="ES21" s="480"/>
      <c r="ET21" s="480"/>
      <c r="EU21" s="480"/>
      <c r="EV21" s="480"/>
      <c r="EW21" s="480"/>
      <c r="EX21" s="480"/>
      <c r="EY21" s="480"/>
      <c r="EZ21" s="480"/>
      <c r="FA21" s="480"/>
      <c r="FB21" s="480"/>
      <c r="FC21" s="480"/>
      <c r="FD21" s="480"/>
      <c r="FE21" s="480"/>
      <c r="FF21" s="480"/>
      <c r="FG21" s="480"/>
      <c r="FH21" s="480"/>
      <c r="FI21" s="480"/>
      <c r="FJ21" s="480"/>
      <c r="FK21" s="480"/>
      <c r="FL21" s="480"/>
      <c r="FM21" s="480"/>
      <c r="FN21" s="480"/>
      <c r="FO21" s="480"/>
      <c r="FP21" s="480"/>
      <c r="FQ21" s="480"/>
      <c r="FR21" s="480"/>
      <c r="FS21" s="480"/>
      <c r="FT21" s="480"/>
      <c r="FU21" s="480"/>
      <c r="FV21" s="480"/>
      <c r="FW21" s="480"/>
      <c r="FX21" s="480"/>
      <c r="FY21" s="480"/>
      <c r="FZ21" s="480"/>
      <c r="GA21" s="480"/>
      <c r="GB21" s="480"/>
      <c r="GC21" s="480"/>
      <c r="GD21" s="480"/>
      <c r="GE21" s="480"/>
      <c r="GF21" s="480"/>
      <c r="GG21" s="480"/>
      <c r="GH21" s="480"/>
      <c r="GI21" s="480"/>
      <c r="GJ21" s="480"/>
      <c r="GK21" s="480"/>
      <c r="GL21" s="480"/>
      <c r="GM21" s="480"/>
      <c r="GN21" s="480"/>
      <c r="GO21" s="480"/>
      <c r="GP21" s="480"/>
      <c r="GQ21" s="480"/>
      <c r="GR21" s="480"/>
      <c r="GS21" s="480"/>
      <c r="GT21" s="480"/>
      <c r="GU21" s="480"/>
      <c r="GV21" s="480"/>
      <c r="GW21" s="480"/>
      <c r="GX21" s="480"/>
      <c r="GY21" s="480"/>
      <c r="GZ21" s="480"/>
      <c r="HA21" s="480"/>
      <c r="HB21" s="480"/>
      <c r="HC21" s="480"/>
      <c r="HD21" s="480"/>
      <c r="HE21" s="480"/>
      <c r="HF21" s="480"/>
      <c r="HG21" s="480"/>
      <c r="HH21" s="480"/>
      <c r="HI21" s="480"/>
      <c r="HJ21" s="480"/>
      <c r="HK21" s="480"/>
      <c r="HL21" s="480"/>
      <c r="HM21" s="480"/>
      <c r="HN21" s="480"/>
      <c r="HO21" s="480"/>
      <c r="HP21" s="480"/>
      <c r="HQ21" s="480"/>
      <c r="HR21" s="480"/>
      <c r="HS21" s="480"/>
      <c r="HT21" s="480"/>
      <c r="HU21" s="480"/>
      <c r="HV21" s="480"/>
      <c r="HW21" s="480"/>
      <c r="HX21" s="480"/>
      <c r="HY21" s="480"/>
      <c r="HZ21" s="480"/>
      <c r="IA21" s="480"/>
      <c r="IB21" s="480"/>
      <c r="IC21" s="480"/>
      <c r="ID21" s="480"/>
      <c r="IE21" s="480"/>
      <c r="IF21" s="480"/>
      <c r="IG21" s="480"/>
      <c r="IH21" s="480"/>
      <c r="II21" s="480"/>
      <c r="IJ21" s="480"/>
      <c r="IK21" s="480"/>
      <c r="IL21" s="480"/>
      <c r="IM21" s="480"/>
      <c r="IN21" s="480"/>
      <c r="IO21" s="480"/>
      <c r="IP21" s="480"/>
      <c r="IQ21" s="480"/>
      <c r="IR21" s="480"/>
      <c r="IS21" s="480"/>
      <c r="IT21" s="480"/>
      <c r="IU21" s="480"/>
      <c r="IV21" s="480"/>
    </row>
    <row r="22" spans="1:256" ht="21.75" customHeight="1">
      <c r="A22" s="866" t="s">
        <v>566</v>
      </c>
      <c r="B22" s="865">
        <v>7514.48</v>
      </c>
      <c r="C22" s="478"/>
      <c r="D22" s="479"/>
      <c r="E22" s="479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480"/>
      <c r="AQ22" s="480"/>
      <c r="AR22" s="480"/>
      <c r="AS22" s="480"/>
      <c r="AT22" s="480"/>
      <c r="AU22" s="480"/>
      <c r="AV22" s="480"/>
      <c r="AW22" s="480"/>
      <c r="AX22" s="480"/>
      <c r="AY22" s="480"/>
      <c r="AZ22" s="480"/>
      <c r="BA22" s="480"/>
      <c r="BB22" s="480"/>
      <c r="BC22" s="480"/>
      <c r="BD22" s="480"/>
      <c r="BE22" s="480"/>
      <c r="BF22" s="480"/>
      <c r="BG22" s="480"/>
      <c r="BH22" s="480"/>
      <c r="BI22" s="480"/>
      <c r="BJ22" s="480"/>
      <c r="BK22" s="480"/>
      <c r="BL22" s="480"/>
      <c r="BM22" s="480"/>
      <c r="BN22" s="480"/>
      <c r="BO22" s="480"/>
      <c r="BP22" s="480"/>
      <c r="BQ22" s="480"/>
      <c r="BR22" s="480"/>
      <c r="BS22" s="480"/>
      <c r="BT22" s="480"/>
      <c r="BU22" s="480"/>
      <c r="BV22" s="480"/>
      <c r="BW22" s="480"/>
      <c r="BX22" s="480"/>
      <c r="BY22" s="480"/>
      <c r="BZ22" s="480"/>
      <c r="CA22" s="480"/>
      <c r="CB22" s="480"/>
      <c r="CC22" s="480"/>
      <c r="CD22" s="480"/>
      <c r="CE22" s="480"/>
      <c r="CF22" s="480"/>
      <c r="CG22" s="480"/>
      <c r="CH22" s="480"/>
      <c r="CI22" s="480"/>
      <c r="CJ22" s="480"/>
      <c r="CK22" s="480"/>
      <c r="CL22" s="480"/>
      <c r="CM22" s="480"/>
      <c r="CN22" s="480"/>
      <c r="CO22" s="480"/>
      <c r="CP22" s="480"/>
      <c r="CQ22" s="480"/>
      <c r="CR22" s="480"/>
      <c r="CS22" s="480"/>
      <c r="CT22" s="480"/>
      <c r="CU22" s="480"/>
      <c r="CV22" s="480"/>
      <c r="CW22" s="480"/>
      <c r="CX22" s="480"/>
      <c r="CY22" s="480"/>
      <c r="CZ22" s="480"/>
      <c r="DA22" s="480"/>
      <c r="DB22" s="480"/>
      <c r="DC22" s="480"/>
      <c r="DD22" s="480"/>
      <c r="DE22" s="480"/>
      <c r="DF22" s="480"/>
      <c r="DG22" s="480"/>
      <c r="DH22" s="480"/>
      <c r="DI22" s="480"/>
      <c r="DJ22" s="480"/>
      <c r="DK22" s="480"/>
      <c r="DL22" s="480"/>
      <c r="DM22" s="480"/>
      <c r="DN22" s="480"/>
      <c r="DO22" s="480"/>
      <c r="DP22" s="480"/>
      <c r="DQ22" s="480"/>
      <c r="DR22" s="480"/>
      <c r="DS22" s="480"/>
      <c r="DT22" s="480"/>
      <c r="DU22" s="480"/>
      <c r="DV22" s="480"/>
      <c r="DW22" s="480"/>
      <c r="DX22" s="480"/>
      <c r="DY22" s="480"/>
      <c r="DZ22" s="480"/>
      <c r="EA22" s="480"/>
      <c r="EB22" s="480"/>
      <c r="EC22" s="480"/>
      <c r="ED22" s="480"/>
      <c r="EE22" s="480"/>
      <c r="EF22" s="480"/>
      <c r="EG22" s="480"/>
      <c r="EH22" s="480"/>
      <c r="EI22" s="480"/>
      <c r="EJ22" s="480"/>
      <c r="EK22" s="480"/>
      <c r="EL22" s="480"/>
      <c r="EM22" s="480"/>
      <c r="EN22" s="480"/>
      <c r="EO22" s="480"/>
      <c r="EP22" s="480"/>
      <c r="EQ22" s="480"/>
      <c r="ER22" s="480"/>
      <c r="ES22" s="480"/>
      <c r="ET22" s="480"/>
      <c r="EU22" s="480"/>
      <c r="EV22" s="480"/>
      <c r="EW22" s="480"/>
      <c r="EX22" s="480"/>
      <c r="EY22" s="480"/>
      <c r="EZ22" s="480"/>
      <c r="FA22" s="480"/>
      <c r="FB22" s="480"/>
      <c r="FC22" s="480"/>
      <c r="FD22" s="480"/>
      <c r="FE22" s="480"/>
      <c r="FF22" s="480"/>
      <c r="FG22" s="480"/>
      <c r="FH22" s="480"/>
      <c r="FI22" s="480"/>
      <c r="FJ22" s="480"/>
      <c r="FK22" s="480"/>
      <c r="FL22" s="480"/>
      <c r="FM22" s="480"/>
      <c r="FN22" s="480"/>
      <c r="FO22" s="480"/>
      <c r="FP22" s="480"/>
      <c r="FQ22" s="480"/>
      <c r="FR22" s="480"/>
      <c r="FS22" s="480"/>
      <c r="FT22" s="480"/>
      <c r="FU22" s="480"/>
      <c r="FV22" s="480"/>
      <c r="FW22" s="480"/>
      <c r="FX22" s="480"/>
      <c r="FY22" s="480"/>
      <c r="FZ22" s="480"/>
      <c r="GA22" s="480"/>
      <c r="GB22" s="480"/>
      <c r="GC22" s="480"/>
      <c r="GD22" s="480"/>
      <c r="GE22" s="480"/>
      <c r="GF22" s="480"/>
      <c r="GG22" s="480"/>
      <c r="GH22" s="480"/>
      <c r="GI22" s="480"/>
      <c r="GJ22" s="480"/>
      <c r="GK22" s="480"/>
      <c r="GL22" s="480"/>
      <c r="GM22" s="480"/>
      <c r="GN22" s="480"/>
      <c r="GO22" s="480"/>
      <c r="GP22" s="480"/>
      <c r="GQ22" s="480"/>
      <c r="GR22" s="480"/>
      <c r="GS22" s="480"/>
      <c r="GT22" s="480"/>
      <c r="GU22" s="480"/>
      <c r="GV22" s="480"/>
      <c r="GW22" s="480"/>
      <c r="GX22" s="480"/>
      <c r="GY22" s="480"/>
      <c r="GZ22" s="480"/>
      <c r="HA22" s="480"/>
      <c r="HB22" s="480"/>
      <c r="HC22" s="480"/>
      <c r="HD22" s="480"/>
      <c r="HE22" s="480"/>
      <c r="HF22" s="480"/>
      <c r="HG22" s="480"/>
      <c r="HH22" s="480"/>
      <c r="HI22" s="480"/>
      <c r="HJ22" s="480"/>
      <c r="HK22" s="480"/>
      <c r="HL22" s="480"/>
      <c r="HM22" s="480"/>
      <c r="HN22" s="480"/>
      <c r="HO22" s="480"/>
      <c r="HP22" s="480"/>
      <c r="HQ22" s="480"/>
      <c r="HR22" s="480"/>
      <c r="HS22" s="480"/>
      <c r="HT22" s="480"/>
      <c r="HU22" s="480"/>
      <c r="HV22" s="480"/>
      <c r="HW22" s="480"/>
      <c r="HX22" s="480"/>
      <c r="HY22" s="480"/>
      <c r="HZ22" s="480"/>
      <c r="IA22" s="480"/>
      <c r="IB22" s="480"/>
      <c r="IC22" s="480"/>
      <c r="ID22" s="480"/>
      <c r="IE22" s="480"/>
      <c r="IF22" s="480"/>
      <c r="IG22" s="480"/>
      <c r="IH22" s="480"/>
      <c r="II22" s="480"/>
      <c r="IJ22" s="480"/>
      <c r="IK22" s="480"/>
      <c r="IL22" s="480"/>
      <c r="IM22" s="480"/>
      <c r="IN22" s="480"/>
      <c r="IO22" s="480"/>
      <c r="IP22" s="480"/>
      <c r="IQ22" s="480"/>
      <c r="IR22" s="480"/>
      <c r="IS22" s="480"/>
      <c r="IT22" s="480"/>
      <c r="IU22" s="480"/>
      <c r="IV22" s="480"/>
    </row>
    <row r="23" spans="1:256" ht="21.75" customHeight="1">
      <c r="A23" s="862" t="s">
        <v>567</v>
      </c>
      <c r="B23" s="865">
        <v>61952.75</v>
      </c>
      <c r="C23" s="478"/>
      <c r="D23" s="479"/>
      <c r="E23" s="479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  <c r="Y23" s="480"/>
      <c r="Z23" s="480"/>
      <c r="AA23" s="480"/>
      <c r="AB23" s="480"/>
      <c r="AC23" s="480"/>
      <c r="AD23" s="480"/>
      <c r="AE23" s="480"/>
      <c r="AF23" s="480"/>
      <c r="AG23" s="480"/>
      <c r="AH23" s="480"/>
      <c r="AI23" s="480"/>
      <c r="AJ23" s="480"/>
      <c r="AK23" s="480"/>
      <c r="AL23" s="480"/>
      <c r="AM23" s="480"/>
      <c r="AN23" s="480"/>
      <c r="AO23" s="480"/>
      <c r="AP23" s="480"/>
      <c r="AQ23" s="480"/>
      <c r="AR23" s="480"/>
      <c r="AS23" s="480"/>
      <c r="AT23" s="480"/>
      <c r="AU23" s="480"/>
      <c r="AV23" s="480"/>
      <c r="AW23" s="480"/>
      <c r="AX23" s="480"/>
      <c r="AY23" s="480"/>
      <c r="AZ23" s="480"/>
      <c r="BA23" s="480"/>
      <c r="BB23" s="480"/>
      <c r="BC23" s="480"/>
      <c r="BD23" s="480"/>
      <c r="BE23" s="480"/>
      <c r="BF23" s="480"/>
      <c r="BG23" s="480"/>
      <c r="BH23" s="480"/>
      <c r="BI23" s="480"/>
      <c r="BJ23" s="480"/>
      <c r="BK23" s="480"/>
      <c r="BL23" s="480"/>
      <c r="BM23" s="480"/>
      <c r="BN23" s="480"/>
      <c r="BO23" s="480"/>
      <c r="BP23" s="480"/>
      <c r="BQ23" s="480"/>
      <c r="BR23" s="480"/>
      <c r="BS23" s="480"/>
      <c r="BT23" s="480"/>
      <c r="BU23" s="480"/>
      <c r="BV23" s="480"/>
      <c r="BW23" s="480"/>
      <c r="BX23" s="480"/>
      <c r="BY23" s="480"/>
      <c r="BZ23" s="480"/>
      <c r="CA23" s="480"/>
      <c r="CB23" s="480"/>
      <c r="CC23" s="480"/>
      <c r="CD23" s="480"/>
      <c r="CE23" s="480"/>
      <c r="CF23" s="480"/>
      <c r="CG23" s="480"/>
      <c r="CH23" s="480"/>
      <c r="CI23" s="480"/>
      <c r="CJ23" s="480"/>
      <c r="CK23" s="480"/>
      <c r="CL23" s="480"/>
      <c r="CM23" s="480"/>
      <c r="CN23" s="480"/>
      <c r="CO23" s="480"/>
      <c r="CP23" s="480"/>
      <c r="CQ23" s="480"/>
      <c r="CR23" s="480"/>
      <c r="CS23" s="480"/>
      <c r="CT23" s="480"/>
      <c r="CU23" s="480"/>
      <c r="CV23" s="480"/>
      <c r="CW23" s="480"/>
      <c r="CX23" s="480"/>
      <c r="CY23" s="480"/>
      <c r="CZ23" s="480"/>
      <c r="DA23" s="480"/>
      <c r="DB23" s="480"/>
      <c r="DC23" s="480"/>
      <c r="DD23" s="480"/>
      <c r="DE23" s="480"/>
      <c r="DF23" s="480"/>
      <c r="DG23" s="480"/>
      <c r="DH23" s="480"/>
      <c r="DI23" s="480"/>
      <c r="DJ23" s="480"/>
      <c r="DK23" s="480"/>
      <c r="DL23" s="480"/>
      <c r="DM23" s="480"/>
      <c r="DN23" s="480"/>
      <c r="DO23" s="480"/>
      <c r="DP23" s="480"/>
      <c r="DQ23" s="480"/>
      <c r="DR23" s="480"/>
      <c r="DS23" s="480"/>
      <c r="DT23" s="480"/>
      <c r="DU23" s="480"/>
      <c r="DV23" s="480"/>
      <c r="DW23" s="480"/>
      <c r="DX23" s="480"/>
      <c r="DY23" s="480"/>
      <c r="DZ23" s="480"/>
      <c r="EA23" s="480"/>
      <c r="EB23" s="480"/>
      <c r="EC23" s="480"/>
      <c r="ED23" s="480"/>
      <c r="EE23" s="480"/>
      <c r="EF23" s="480"/>
      <c r="EG23" s="480"/>
      <c r="EH23" s="480"/>
      <c r="EI23" s="480"/>
      <c r="EJ23" s="480"/>
      <c r="EK23" s="480"/>
      <c r="EL23" s="480"/>
      <c r="EM23" s="480"/>
      <c r="EN23" s="480"/>
      <c r="EO23" s="480"/>
      <c r="EP23" s="480"/>
      <c r="EQ23" s="480"/>
      <c r="ER23" s="480"/>
      <c r="ES23" s="480"/>
      <c r="ET23" s="480"/>
      <c r="EU23" s="480"/>
      <c r="EV23" s="480"/>
      <c r="EW23" s="480"/>
      <c r="EX23" s="480"/>
      <c r="EY23" s="480"/>
      <c r="EZ23" s="480"/>
      <c r="FA23" s="480"/>
      <c r="FB23" s="480"/>
      <c r="FC23" s="480"/>
      <c r="FD23" s="480"/>
      <c r="FE23" s="480"/>
      <c r="FF23" s="480"/>
      <c r="FG23" s="480"/>
      <c r="FH23" s="480"/>
      <c r="FI23" s="480"/>
      <c r="FJ23" s="480"/>
      <c r="FK23" s="480"/>
      <c r="FL23" s="480"/>
      <c r="FM23" s="480"/>
      <c r="FN23" s="480"/>
      <c r="FO23" s="480"/>
      <c r="FP23" s="480"/>
      <c r="FQ23" s="480"/>
      <c r="FR23" s="480"/>
      <c r="FS23" s="480"/>
      <c r="FT23" s="480"/>
      <c r="FU23" s="480"/>
      <c r="FV23" s="480"/>
      <c r="FW23" s="480"/>
      <c r="FX23" s="480"/>
      <c r="FY23" s="480"/>
      <c r="FZ23" s="480"/>
      <c r="GA23" s="480"/>
      <c r="GB23" s="480"/>
      <c r="GC23" s="480"/>
      <c r="GD23" s="480"/>
      <c r="GE23" s="480"/>
      <c r="GF23" s="480"/>
      <c r="GG23" s="480"/>
      <c r="GH23" s="480"/>
      <c r="GI23" s="480"/>
      <c r="GJ23" s="480"/>
      <c r="GK23" s="480"/>
      <c r="GL23" s="480"/>
      <c r="GM23" s="480"/>
      <c r="GN23" s="480"/>
      <c r="GO23" s="480"/>
      <c r="GP23" s="480"/>
      <c r="GQ23" s="480"/>
      <c r="GR23" s="480"/>
      <c r="GS23" s="480"/>
      <c r="GT23" s="480"/>
      <c r="GU23" s="480"/>
      <c r="GV23" s="480"/>
      <c r="GW23" s="480"/>
      <c r="GX23" s="480"/>
      <c r="GY23" s="480"/>
      <c r="GZ23" s="480"/>
      <c r="HA23" s="480"/>
      <c r="HB23" s="480"/>
      <c r="HC23" s="480"/>
      <c r="HD23" s="480"/>
      <c r="HE23" s="480"/>
      <c r="HF23" s="480"/>
      <c r="HG23" s="480"/>
      <c r="HH23" s="480"/>
      <c r="HI23" s="480"/>
      <c r="HJ23" s="480"/>
      <c r="HK23" s="480"/>
      <c r="HL23" s="480"/>
      <c r="HM23" s="480"/>
      <c r="HN23" s="480"/>
      <c r="HO23" s="480"/>
      <c r="HP23" s="480"/>
      <c r="HQ23" s="480"/>
      <c r="HR23" s="480"/>
      <c r="HS23" s="480"/>
      <c r="HT23" s="480"/>
      <c r="HU23" s="480"/>
      <c r="HV23" s="480"/>
      <c r="HW23" s="480"/>
      <c r="HX23" s="480"/>
      <c r="HY23" s="480"/>
      <c r="HZ23" s="480"/>
      <c r="IA23" s="480"/>
      <c r="IB23" s="480"/>
      <c r="IC23" s="480"/>
      <c r="ID23" s="480"/>
      <c r="IE23" s="480"/>
      <c r="IF23" s="480"/>
      <c r="IG23" s="480"/>
      <c r="IH23" s="480"/>
      <c r="II23" s="480"/>
      <c r="IJ23" s="480"/>
      <c r="IK23" s="480"/>
      <c r="IL23" s="480"/>
      <c r="IM23" s="480"/>
      <c r="IN23" s="480"/>
      <c r="IO23" s="480"/>
      <c r="IP23" s="480"/>
      <c r="IQ23" s="480"/>
      <c r="IR23" s="480"/>
      <c r="IS23" s="480"/>
      <c r="IT23" s="480"/>
      <c r="IU23" s="480"/>
      <c r="IV23" s="480"/>
    </row>
    <row r="24" spans="1:256" ht="30.75" customHeight="1" thickBot="1">
      <c r="A24" s="862" t="s">
        <v>568</v>
      </c>
      <c r="B24" s="865">
        <v>631100.9</v>
      </c>
      <c r="C24" s="478"/>
      <c r="D24" s="479"/>
      <c r="E24" s="479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480"/>
      <c r="AQ24" s="480"/>
      <c r="AR24" s="480"/>
      <c r="AS24" s="480"/>
      <c r="AT24" s="480"/>
      <c r="AU24" s="480"/>
      <c r="AV24" s="480"/>
      <c r="AW24" s="480"/>
      <c r="AX24" s="480"/>
      <c r="AY24" s="480"/>
      <c r="AZ24" s="480"/>
      <c r="BA24" s="480"/>
      <c r="BB24" s="480"/>
      <c r="BC24" s="480"/>
      <c r="BD24" s="480"/>
      <c r="BE24" s="480"/>
      <c r="BF24" s="480"/>
      <c r="BG24" s="480"/>
      <c r="BH24" s="480"/>
      <c r="BI24" s="480"/>
      <c r="BJ24" s="480"/>
      <c r="BK24" s="480"/>
      <c r="BL24" s="480"/>
      <c r="BM24" s="480"/>
      <c r="BN24" s="480"/>
      <c r="BO24" s="480"/>
      <c r="BP24" s="480"/>
      <c r="BQ24" s="480"/>
      <c r="BR24" s="480"/>
      <c r="BS24" s="480"/>
      <c r="BT24" s="480"/>
      <c r="BU24" s="480"/>
      <c r="BV24" s="480"/>
      <c r="BW24" s="480"/>
      <c r="BX24" s="480"/>
      <c r="BY24" s="480"/>
      <c r="BZ24" s="480"/>
      <c r="CA24" s="480"/>
      <c r="CB24" s="480"/>
      <c r="CC24" s="480"/>
      <c r="CD24" s="480"/>
      <c r="CE24" s="480"/>
      <c r="CF24" s="480"/>
      <c r="CG24" s="480"/>
      <c r="CH24" s="480"/>
      <c r="CI24" s="480"/>
      <c r="CJ24" s="480"/>
      <c r="CK24" s="480"/>
      <c r="CL24" s="480"/>
      <c r="CM24" s="480"/>
      <c r="CN24" s="480"/>
      <c r="CO24" s="480"/>
      <c r="CP24" s="480"/>
      <c r="CQ24" s="480"/>
      <c r="CR24" s="480"/>
      <c r="CS24" s="480"/>
      <c r="CT24" s="480"/>
      <c r="CU24" s="480"/>
      <c r="CV24" s="480"/>
      <c r="CW24" s="480"/>
      <c r="CX24" s="480"/>
      <c r="CY24" s="480"/>
      <c r="CZ24" s="480"/>
      <c r="DA24" s="480"/>
      <c r="DB24" s="480"/>
      <c r="DC24" s="480"/>
      <c r="DD24" s="480"/>
      <c r="DE24" s="480"/>
      <c r="DF24" s="480"/>
      <c r="DG24" s="480"/>
      <c r="DH24" s="480"/>
      <c r="DI24" s="480"/>
      <c r="DJ24" s="480"/>
      <c r="DK24" s="480"/>
      <c r="DL24" s="480"/>
      <c r="DM24" s="480"/>
      <c r="DN24" s="480"/>
      <c r="DO24" s="480"/>
      <c r="DP24" s="480"/>
      <c r="DQ24" s="480"/>
      <c r="DR24" s="480"/>
      <c r="DS24" s="480"/>
      <c r="DT24" s="480"/>
      <c r="DU24" s="480"/>
      <c r="DV24" s="480"/>
      <c r="DW24" s="480"/>
      <c r="DX24" s="480"/>
      <c r="DY24" s="480"/>
      <c r="DZ24" s="480"/>
      <c r="EA24" s="480"/>
      <c r="EB24" s="480"/>
      <c r="EC24" s="480"/>
      <c r="ED24" s="480"/>
      <c r="EE24" s="480"/>
      <c r="EF24" s="480"/>
      <c r="EG24" s="480"/>
      <c r="EH24" s="480"/>
      <c r="EI24" s="480"/>
      <c r="EJ24" s="480"/>
      <c r="EK24" s="480"/>
      <c r="EL24" s="480"/>
      <c r="EM24" s="480"/>
      <c r="EN24" s="480"/>
      <c r="EO24" s="480"/>
      <c r="EP24" s="480"/>
      <c r="EQ24" s="480"/>
      <c r="ER24" s="480"/>
      <c r="ES24" s="480"/>
      <c r="ET24" s="480"/>
      <c r="EU24" s="480"/>
      <c r="EV24" s="480"/>
      <c r="EW24" s="480"/>
      <c r="EX24" s="480"/>
      <c r="EY24" s="480"/>
      <c r="EZ24" s="480"/>
      <c r="FA24" s="480"/>
      <c r="FB24" s="480"/>
      <c r="FC24" s="480"/>
      <c r="FD24" s="480"/>
      <c r="FE24" s="480"/>
      <c r="FF24" s="480"/>
      <c r="FG24" s="480"/>
      <c r="FH24" s="480"/>
      <c r="FI24" s="480"/>
      <c r="FJ24" s="480"/>
      <c r="FK24" s="480"/>
      <c r="FL24" s="480"/>
      <c r="FM24" s="480"/>
      <c r="FN24" s="480"/>
      <c r="FO24" s="480"/>
      <c r="FP24" s="480"/>
      <c r="FQ24" s="480"/>
      <c r="FR24" s="480"/>
      <c r="FS24" s="480"/>
      <c r="FT24" s="480"/>
      <c r="FU24" s="480"/>
      <c r="FV24" s="480"/>
      <c r="FW24" s="480"/>
      <c r="FX24" s="480"/>
      <c r="FY24" s="480"/>
      <c r="FZ24" s="480"/>
      <c r="GA24" s="480"/>
      <c r="GB24" s="480"/>
      <c r="GC24" s="480"/>
      <c r="GD24" s="480"/>
      <c r="GE24" s="480"/>
      <c r="GF24" s="480"/>
      <c r="GG24" s="480"/>
      <c r="GH24" s="480"/>
      <c r="GI24" s="480"/>
      <c r="GJ24" s="480"/>
      <c r="GK24" s="480"/>
      <c r="GL24" s="480"/>
      <c r="GM24" s="480"/>
      <c r="GN24" s="480"/>
      <c r="GO24" s="480"/>
      <c r="GP24" s="480"/>
      <c r="GQ24" s="480"/>
      <c r="GR24" s="480"/>
      <c r="GS24" s="480"/>
      <c r="GT24" s="480"/>
      <c r="GU24" s="480"/>
      <c r="GV24" s="480"/>
      <c r="GW24" s="480"/>
      <c r="GX24" s="480"/>
      <c r="GY24" s="480"/>
      <c r="GZ24" s="480"/>
      <c r="HA24" s="480"/>
      <c r="HB24" s="480"/>
      <c r="HC24" s="480"/>
      <c r="HD24" s="480"/>
      <c r="HE24" s="480"/>
      <c r="HF24" s="480"/>
      <c r="HG24" s="480"/>
      <c r="HH24" s="480"/>
      <c r="HI24" s="480"/>
      <c r="HJ24" s="480"/>
      <c r="HK24" s="480"/>
      <c r="HL24" s="480"/>
      <c r="HM24" s="480"/>
      <c r="HN24" s="480"/>
      <c r="HO24" s="480"/>
      <c r="HP24" s="480"/>
      <c r="HQ24" s="480"/>
      <c r="HR24" s="480"/>
      <c r="HS24" s="480"/>
      <c r="HT24" s="480"/>
      <c r="HU24" s="480"/>
      <c r="HV24" s="480"/>
      <c r="HW24" s="480"/>
      <c r="HX24" s="480"/>
      <c r="HY24" s="480"/>
      <c r="HZ24" s="480"/>
      <c r="IA24" s="480"/>
      <c r="IB24" s="480"/>
      <c r="IC24" s="480"/>
      <c r="ID24" s="480"/>
      <c r="IE24" s="480"/>
      <c r="IF24" s="480"/>
      <c r="IG24" s="480"/>
      <c r="IH24" s="480"/>
      <c r="II24" s="480"/>
      <c r="IJ24" s="480"/>
      <c r="IK24" s="480"/>
      <c r="IL24" s="480"/>
      <c r="IM24" s="480"/>
      <c r="IN24" s="480"/>
      <c r="IO24" s="480"/>
      <c r="IP24" s="480"/>
      <c r="IQ24" s="480"/>
      <c r="IR24" s="480"/>
      <c r="IS24" s="480"/>
      <c r="IT24" s="480"/>
      <c r="IU24" s="480"/>
      <c r="IV24" s="480"/>
    </row>
    <row r="25" spans="1:256" ht="27" customHeight="1" thickTop="1">
      <c r="A25" s="867" t="s">
        <v>492</v>
      </c>
      <c r="B25" s="852">
        <f>SUM(B18:B24)</f>
        <v>1219709.3599999999</v>
      </c>
      <c r="C25" s="478"/>
      <c r="D25" s="479"/>
      <c r="E25" s="479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480"/>
      <c r="AQ25" s="480"/>
      <c r="AR25" s="480"/>
      <c r="AS25" s="480"/>
      <c r="AT25" s="480"/>
      <c r="AU25" s="480"/>
      <c r="AV25" s="480"/>
      <c r="AW25" s="480"/>
      <c r="AX25" s="480"/>
      <c r="AY25" s="480"/>
      <c r="AZ25" s="480"/>
      <c r="BA25" s="480"/>
      <c r="BB25" s="480"/>
      <c r="BC25" s="480"/>
      <c r="BD25" s="480"/>
      <c r="BE25" s="480"/>
      <c r="BF25" s="480"/>
      <c r="BG25" s="480"/>
      <c r="BH25" s="480"/>
      <c r="BI25" s="480"/>
      <c r="BJ25" s="480"/>
      <c r="BK25" s="480"/>
      <c r="BL25" s="480"/>
      <c r="BM25" s="480"/>
      <c r="BN25" s="480"/>
      <c r="BO25" s="480"/>
      <c r="BP25" s="480"/>
      <c r="BQ25" s="480"/>
      <c r="BR25" s="480"/>
      <c r="BS25" s="480"/>
      <c r="BT25" s="480"/>
      <c r="BU25" s="480"/>
      <c r="BV25" s="480"/>
      <c r="BW25" s="480"/>
      <c r="BX25" s="480"/>
      <c r="BY25" s="480"/>
      <c r="BZ25" s="480"/>
      <c r="CA25" s="480"/>
      <c r="CB25" s="480"/>
      <c r="CC25" s="480"/>
      <c r="CD25" s="480"/>
      <c r="CE25" s="480"/>
      <c r="CF25" s="480"/>
      <c r="CG25" s="480"/>
      <c r="CH25" s="480"/>
      <c r="CI25" s="480"/>
      <c r="CJ25" s="480"/>
      <c r="CK25" s="480"/>
      <c r="CL25" s="480"/>
      <c r="CM25" s="480"/>
      <c r="CN25" s="480"/>
      <c r="CO25" s="480"/>
      <c r="CP25" s="480"/>
      <c r="CQ25" s="480"/>
      <c r="CR25" s="480"/>
      <c r="CS25" s="480"/>
      <c r="CT25" s="480"/>
      <c r="CU25" s="480"/>
      <c r="CV25" s="480"/>
      <c r="CW25" s="480"/>
      <c r="CX25" s="480"/>
      <c r="CY25" s="480"/>
      <c r="CZ25" s="480"/>
      <c r="DA25" s="480"/>
      <c r="DB25" s="480"/>
      <c r="DC25" s="480"/>
      <c r="DD25" s="480"/>
      <c r="DE25" s="480"/>
      <c r="DF25" s="480"/>
      <c r="DG25" s="480"/>
      <c r="DH25" s="480"/>
      <c r="DI25" s="480"/>
      <c r="DJ25" s="480"/>
      <c r="DK25" s="480"/>
      <c r="DL25" s="480"/>
      <c r="DM25" s="480"/>
      <c r="DN25" s="480"/>
      <c r="DO25" s="480"/>
      <c r="DP25" s="480"/>
      <c r="DQ25" s="480"/>
      <c r="DR25" s="480"/>
      <c r="DS25" s="480"/>
      <c r="DT25" s="480"/>
      <c r="DU25" s="480"/>
      <c r="DV25" s="480"/>
      <c r="DW25" s="480"/>
      <c r="DX25" s="480"/>
      <c r="DY25" s="480"/>
      <c r="DZ25" s="480"/>
      <c r="EA25" s="480"/>
      <c r="EB25" s="480"/>
      <c r="EC25" s="480"/>
      <c r="ED25" s="480"/>
      <c r="EE25" s="480"/>
      <c r="EF25" s="480"/>
      <c r="EG25" s="480"/>
      <c r="EH25" s="480"/>
      <c r="EI25" s="480"/>
      <c r="EJ25" s="480"/>
      <c r="EK25" s="480"/>
      <c r="EL25" s="480"/>
      <c r="EM25" s="480"/>
      <c r="EN25" s="480"/>
      <c r="EO25" s="480"/>
      <c r="EP25" s="480"/>
      <c r="EQ25" s="480"/>
      <c r="ER25" s="480"/>
      <c r="ES25" s="480"/>
      <c r="ET25" s="480"/>
      <c r="EU25" s="480"/>
      <c r="EV25" s="480"/>
      <c r="EW25" s="480"/>
      <c r="EX25" s="480"/>
      <c r="EY25" s="480"/>
      <c r="EZ25" s="480"/>
      <c r="FA25" s="480"/>
      <c r="FB25" s="480"/>
      <c r="FC25" s="480"/>
      <c r="FD25" s="480"/>
      <c r="FE25" s="480"/>
      <c r="FF25" s="480"/>
      <c r="FG25" s="480"/>
      <c r="FH25" s="480"/>
      <c r="FI25" s="480"/>
      <c r="FJ25" s="480"/>
      <c r="FK25" s="480"/>
      <c r="FL25" s="480"/>
      <c r="FM25" s="480"/>
      <c r="FN25" s="480"/>
      <c r="FO25" s="480"/>
      <c r="FP25" s="480"/>
      <c r="FQ25" s="480"/>
      <c r="FR25" s="480"/>
      <c r="FS25" s="480"/>
      <c r="FT25" s="480"/>
      <c r="FU25" s="480"/>
      <c r="FV25" s="480"/>
      <c r="FW25" s="480"/>
      <c r="FX25" s="480"/>
      <c r="FY25" s="480"/>
      <c r="FZ25" s="480"/>
      <c r="GA25" s="480"/>
      <c r="GB25" s="480"/>
      <c r="GC25" s="480"/>
      <c r="GD25" s="480"/>
      <c r="GE25" s="480"/>
      <c r="GF25" s="480"/>
      <c r="GG25" s="480"/>
      <c r="GH25" s="480"/>
      <c r="GI25" s="480"/>
      <c r="GJ25" s="480"/>
      <c r="GK25" s="480"/>
      <c r="GL25" s="480"/>
      <c r="GM25" s="480"/>
      <c r="GN25" s="480"/>
      <c r="GO25" s="480"/>
      <c r="GP25" s="480"/>
      <c r="GQ25" s="480"/>
      <c r="GR25" s="480"/>
      <c r="GS25" s="480"/>
      <c r="GT25" s="480"/>
      <c r="GU25" s="480"/>
      <c r="GV25" s="480"/>
      <c r="GW25" s="480"/>
      <c r="GX25" s="480"/>
      <c r="GY25" s="480"/>
      <c r="GZ25" s="480"/>
      <c r="HA25" s="480"/>
      <c r="HB25" s="480"/>
      <c r="HC25" s="480"/>
      <c r="HD25" s="480"/>
      <c r="HE25" s="480"/>
      <c r="HF25" s="480"/>
      <c r="HG25" s="480"/>
      <c r="HH25" s="480"/>
      <c r="HI25" s="480"/>
      <c r="HJ25" s="480"/>
      <c r="HK25" s="480"/>
      <c r="HL25" s="480"/>
      <c r="HM25" s="480"/>
      <c r="HN25" s="480"/>
      <c r="HO25" s="480"/>
      <c r="HP25" s="480"/>
      <c r="HQ25" s="480"/>
      <c r="HR25" s="480"/>
      <c r="HS25" s="480"/>
      <c r="HT25" s="480"/>
      <c r="HU25" s="480"/>
      <c r="HV25" s="480"/>
      <c r="HW25" s="480"/>
      <c r="HX25" s="480"/>
      <c r="HY25" s="480"/>
      <c r="HZ25" s="480"/>
      <c r="IA25" s="480"/>
      <c r="IB25" s="480"/>
      <c r="IC25" s="480"/>
      <c r="ID25" s="480"/>
      <c r="IE25" s="480"/>
      <c r="IF25" s="480"/>
      <c r="IG25" s="480"/>
      <c r="IH25" s="480"/>
      <c r="II25" s="480"/>
      <c r="IJ25" s="480"/>
      <c r="IK25" s="480"/>
      <c r="IL25" s="480"/>
      <c r="IM25" s="480"/>
      <c r="IN25" s="480"/>
      <c r="IO25" s="480"/>
      <c r="IP25" s="480"/>
      <c r="IQ25" s="480"/>
      <c r="IR25" s="480"/>
      <c r="IS25" s="480"/>
      <c r="IT25" s="480"/>
      <c r="IU25" s="480"/>
      <c r="IV25" s="480"/>
    </row>
    <row r="26" spans="1:256" ht="22.5" customHeight="1">
      <c r="A26" s="1001" t="s">
        <v>493</v>
      </c>
      <c r="B26" s="1002"/>
      <c r="C26" s="478"/>
      <c r="D26" s="479"/>
      <c r="E26" s="479"/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0"/>
      <c r="AI26" s="480"/>
      <c r="AJ26" s="480"/>
      <c r="AK26" s="480"/>
      <c r="AL26" s="480"/>
      <c r="AM26" s="480"/>
      <c r="AN26" s="480"/>
      <c r="AO26" s="480"/>
      <c r="AP26" s="480"/>
      <c r="AQ26" s="480"/>
      <c r="AR26" s="480"/>
      <c r="AS26" s="480"/>
      <c r="AT26" s="480"/>
      <c r="AU26" s="480"/>
      <c r="AV26" s="480"/>
      <c r="AW26" s="480"/>
      <c r="AX26" s="480"/>
      <c r="AY26" s="480"/>
      <c r="AZ26" s="480"/>
      <c r="BA26" s="480"/>
      <c r="BB26" s="480"/>
      <c r="BC26" s="480"/>
      <c r="BD26" s="480"/>
      <c r="BE26" s="480"/>
      <c r="BF26" s="480"/>
      <c r="BG26" s="480"/>
      <c r="BH26" s="480"/>
      <c r="BI26" s="480"/>
      <c r="BJ26" s="480"/>
      <c r="BK26" s="480"/>
      <c r="BL26" s="480"/>
      <c r="BM26" s="480"/>
      <c r="BN26" s="480"/>
      <c r="BO26" s="480"/>
      <c r="BP26" s="480"/>
      <c r="BQ26" s="480"/>
      <c r="BR26" s="480"/>
      <c r="BS26" s="480"/>
      <c r="BT26" s="480"/>
      <c r="BU26" s="480"/>
      <c r="BV26" s="480"/>
      <c r="BW26" s="480"/>
      <c r="BX26" s="480"/>
      <c r="BY26" s="480"/>
      <c r="BZ26" s="480"/>
      <c r="CA26" s="480"/>
      <c r="CB26" s="480"/>
      <c r="CC26" s="480"/>
      <c r="CD26" s="480"/>
      <c r="CE26" s="480"/>
      <c r="CF26" s="480"/>
      <c r="CG26" s="480"/>
      <c r="CH26" s="480"/>
      <c r="CI26" s="480"/>
      <c r="CJ26" s="480"/>
      <c r="CK26" s="480"/>
      <c r="CL26" s="480"/>
      <c r="CM26" s="480"/>
      <c r="CN26" s="480"/>
      <c r="CO26" s="480"/>
      <c r="CP26" s="480"/>
      <c r="CQ26" s="480"/>
      <c r="CR26" s="480"/>
      <c r="CS26" s="480"/>
      <c r="CT26" s="480"/>
      <c r="CU26" s="480"/>
      <c r="CV26" s="480"/>
      <c r="CW26" s="480"/>
      <c r="CX26" s="480"/>
      <c r="CY26" s="480"/>
      <c r="CZ26" s="480"/>
      <c r="DA26" s="480"/>
      <c r="DB26" s="480"/>
      <c r="DC26" s="480"/>
      <c r="DD26" s="480"/>
      <c r="DE26" s="480"/>
      <c r="DF26" s="480"/>
      <c r="DG26" s="480"/>
      <c r="DH26" s="480"/>
      <c r="DI26" s="480"/>
      <c r="DJ26" s="480"/>
      <c r="DK26" s="480"/>
      <c r="DL26" s="480"/>
      <c r="DM26" s="480"/>
      <c r="DN26" s="480"/>
      <c r="DO26" s="480"/>
      <c r="DP26" s="480"/>
      <c r="DQ26" s="480"/>
      <c r="DR26" s="480"/>
      <c r="DS26" s="480"/>
      <c r="DT26" s="480"/>
      <c r="DU26" s="480"/>
      <c r="DV26" s="480"/>
      <c r="DW26" s="480"/>
      <c r="DX26" s="480"/>
      <c r="DY26" s="480"/>
      <c r="DZ26" s="480"/>
      <c r="EA26" s="480"/>
      <c r="EB26" s="480"/>
      <c r="EC26" s="480"/>
      <c r="ED26" s="480"/>
      <c r="EE26" s="480"/>
      <c r="EF26" s="480"/>
      <c r="EG26" s="480"/>
      <c r="EH26" s="480"/>
      <c r="EI26" s="480"/>
      <c r="EJ26" s="480"/>
      <c r="EK26" s="480"/>
      <c r="EL26" s="480"/>
      <c r="EM26" s="480"/>
      <c r="EN26" s="480"/>
      <c r="EO26" s="480"/>
      <c r="EP26" s="480"/>
      <c r="EQ26" s="480"/>
      <c r="ER26" s="480"/>
      <c r="ES26" s="480"/>
      <c r="ET26" s="480"/>
      <c r="EU26" s="480"/>
      <c r="EV26" s="480"/>
      <c r="EW26" s="480"/>
      <c r="EX26" s="480"/>
      <c r="EY26" s="480"/>
      <c r="EZ26" s="480"/>
      <c r="FA26" s="480"/>
      <c r="FB26" s="480"/>
      <c r="FC26" s="480"/>
      <c r="FD26" s="480"/>
      <c r="FE26" s="480"/>
      <c r="FF26" s="480"/>
      <c r="FG26" s="480"/>
      <c r="FH26" s="480"/>
      <c r="FI26" s="480"/>
      <c r="FJ26" s="480"/>
      <c r="FK26" s="480"/>
      <c r="FL26" s="480"/>
      <c r="FM26" s="480"/>
      <c r="FN26" s="480"/>
      <c r="FO26" s="480"/>
      <c r="FP26" s="480"/>
      <c r="FQ26" s="480"/>
      <c r="FR26" s="480"/>
      <c r="FS26" s="480"/>
      <c r="FT26" s="480"/>
      <c r="FU26" s="480"/>
      <c r="FV26" s="480"/>
      <c r="FW26" s="480"/>
      <c r="FX26" s="480"/>
      <c r="FY26" s="480"/>
      <c r="FZ26" s="480"/>
      <c r="GA26" s="480"/>
      <c r="GB26" s="480"/>
      <c r="GC26" s="480"/>
      <c r="GD26" s="480"/>
      <c r="GE26" s="480"/>
      <c r="GF26" s="480"/>
      <c r="GG26" s="480"/>
      <c r="GH26" s="480"/>
      <c r="GI26" s="480"/>
      <c r="GJ26" s="480"/>
      <c r="GK26" s="480"/>
      <c r="GL26" s="480"/>
      <c r="GM26" s="480"/>
      <c r="GN26" s="480"/>
      <c r="GO26" s="480"/>
      <c r="GP26" s="480"/>
      <c r="GQ26" s="480"/>
      <c r="GR26" s="480"/>
      <c r="GS26" s="480"/>
      <c r="GT26" s="480"/>
      <c r="GU26" s="480"/>
      <c r="GV26" s="480"/>
      <c r="GW26" s="480"/>
      <c r="GX26" s="480"/>
      <c r="GY26" s="480"/>
      <c r="GZ26" s="480"/>
      <c r="HA26" s="480"/>
      <c r="HB26" s="480"/>
      <c r="HC26" s="480"/>
      <c r="HD26" s="480"/>
      <c r="HE26" s="480"/>
      <c r="HF26" s="480"/>
      <c r="HG26" s="480"/>
      <c r="HH26" s="480"/>
      <c r="HI26" s="480"/>
      <c r="HJ26" s="480"/>
      <c r="HK26" s="480"/>
      <c r="HL26" s="480"/>
      <c r="HM26" s="480"/>
      <c r="HN26" s="480"/>
      <c r="HO26" s="480"/>
      <c r="HP26" s="480"/>
      <c r="HQ26" s="480"/>
      <c r="HR26" s="480"/>
      <c r="HS26" s="480"/>
      <c r="HT26" s="480"/>
      <c r="HU26" s="480"/>
      <c r="HV26" s="480"/>
      <c r="HW26" s="480"/>
      <c r="HX26" s="480"/>
      <c r="HY26" s="480"/>
      <c r="HZ26" s="480"/>
      <c r="IA26" s="480"/>
      <c r="IB26" s="480"/>
      <c r="IC26" s="480"/>
      <c r="ID26" s="480"/>
      <c r="IE26" s="480"/>
      <c r="IF26" s="480"/>
      <c r="IG26" s="480"/>
      <c r="IH26" s="480"/>
      <c r="II26" s="480"/>
      <c r="IJ26" s="480"/>
      <c r="IK26" s="480"/>
      <c r="IL26" s="480"/>
      <c r="IM26" s="480"/>
      <c r="IN26" s="480"/>
      <c r="IO26" s="480"/>
      <c r="IP26" s="480"/>
      <c r="IQ26" s="480"/>
      <c r="IR26" s="480"/>
      <c r="IS26" s="480"/>
      <c r="IT26" s="480"/>
      <c r="IU26" s="480"/>
      <c r="IV26" s="480"/>
    </row>
    <row r="27" spans="1:256" ht="21.75" customHeight="1">
      <c r="A27" s="1254" t="s">
        <v>494</v>
      </c>
      <c r="B27" s="1255"/>
      <c r="C27" s="484"/>
      <c r="D27" s="479"/>
      <c r="E27" s="479"/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  <c r="AA27" s="480"/>
      <c r="AB27" s="480"/>
      <c r="AC27" s="480"/>
      <c r="AD27" s="480"/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480"/>
      <c r="AQ27" s="480"/>
      <c r="AR27" s="480"/>
      <c r="AS27" s="480"/>
      <c r="AT27" s="480"/>
      <c r="AU27" s="480"/>
      <c r="AV27" s="480"/>
      <c r="AW27" s="480"/>
      <c r="AX27" s="480"/>
      <c r="AY27" s="480"/>
      <c r="AZ27" s="480"/>
      <c r="BA27" s="480"/>
      <c r="BB27" s="480"/>
      <c r="BC27" s="480"/>
      <c r="BD27" s="480"/>
      <c r="BE27" s="480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0"/>
      <c r="CA27" s="480"/>
      <c r="CB27" s="480"/>
      <c r="CC27" s="480"/>
      <c r="CD27" s="480"/>
      <c r="CE27" s="480"/>
      <c r="CF27" s="480"/>
      <c r="CG27" s="480"/>
      <c r="CH27" s="480"/>
      <c r="CI27" s="480"/>
      <c r="CJ27" s="480"/>
      <c r="CK27" s="480"/>
      <c r="CL27" s="480"/>
      <c r="CM27" s="480"/>
      <c r="CN27" s="480"/>
      <c r="CO27" s="480"/>
      <c r="CP27" s="480"/>
      <c r="CQ27" s="480"/>
      <c r="CR27" s="480"/>
      <c r="CS27" s="480"/>
      <c r="CT27" s="480"/>
      <c r="CU27" s="480"/>
      <c r="CV27" s="480"/>
      <c r="CW27" s="480"/>
      <c r="CX27" s="480"/>
      <c r="CY27" s="480"/>
      <c r="CZ27" s="480"/>
      <c r="DA27" s="480"/>
      <c r="DB27" s="480"/>
      <c r="DC27" s="480"/>
      <c r="DD27" s="480"/>
      <c r="DE27" s="480"/>
      <c r="DF27" s="480"/>
      <c r="DG27" s="480"/>
      <c r="DH27" s="480"/>
      <c r="DI27" s="480"/>
      <c r="DJ27" s="480"/>
      <c r="DK27" s="480"/>
      <c r="DL27" s="480"/>
      <c r="DM27" s="480"/>
      <c r="DN27" s="480"/>
      <c r="DO27" s="480"/>
      <c r="DP27" s="480"/>
      <c r="DQ27" s="480"/>
      <c r="DR27" s="480"/>
      <c r="DS27" s="480"/>
      <c r="DT27" s="480"/>
      <c r="DU27" s="480"/>
      <c r="DV27" s="480"/>
      <c r="DW27" s="480"/>
      <c r="DX27" s="480"/>
      <c r="DY27" s="480"/>
      <c r="DZ27" s="480"/>
      <c r="EA27" s="480"/>
      <c r="EB27" s="480"/>
      <c r="EC27" s="480"/>
      <c r="ED27" s="480"/>
      <c r="EE27" s="480"/>
      <c r="EF27" s="480"/>
      <c r="EG27" s="480"/>
      <c r="EH27" s="480"/>
      <c r="EI27" s="480"/>
      <c r="EJ27" s="480"/>
      <c r="EK27" s="480"/>
      <c r="EL27" s="480"/>
      <c r="EM27" s="480"/>
      <c r="EN27" s="480"/>
      <c r="EO27" s="480"/>
      <c r="EP27" s="480"/>
      <c r="EQ27" s="480"/>
      <c r="ER27" s="480"/>
      <c r="ES27" s="480"/>
      <c r="ET27" s="480"/>
      <c r="EU27" s="480"/>
      <c r="EV27" s="480"/>
      <c r="EW27" s="480"/>
      <c r="EX27" s="480"/>
      <c r="EY27" s="480"/>
      <c r="EZ27" s="480"/>
      <c r="FA27" s="480"/>
      <c r="FB27" s="480"/>
      <c r="FC27" s="480"/>
      <c r="FD27" s="480"/>
      <c r="FE27" s="480"/>
      <c r="FF27" s="480"/>
      <c r="FG27" s="480"/>
      <c r="FH27" s="480"/>
      <c r="FI27" s="480"/>
      <c r="FJ27" s="480"/>
      <c r="FK27" s="480"/>
      <c r="FL27" s="480"/>
      <c r="FM27" s="480"/>
      <c r="FN27" s="480"/>
      <c r="FO27" s="480"/>
      <c r="FP27" s="480"/>
      <c r="FQ27" s="480"/>
      <c r="FR27" s="480"/>
      <c r="FS27" s="480"/>
      <c r="FT27" s="480"/>
      <c r="FU27" s="480"/>
      <c r="FV27" s="480"/>
      <c r="FW27" s="480"/>
      <c r="FX27" s="480"/>
      <c r="FY27" s="480"/>
      <c r="FZ27" s="480"/>
      <c r="GA27" s="480"/>
      <c r="GB27" s="480"/>
      <c r="GC27" s="480"/>
      <c r="GD27" s="480"/>
      <c r="GE27" s="480"/>
      <c r="GF27" s="480"/>
      <c r="GG27" s="480"/>
      <c r="GH27" s="480"/>
      <c r="GI27" s="480"/>
      <c r="GJ27" s="480"/>
      <c r="GK27" s="480"/>
      <c r="GL27" s="480"/>
      <c r="GM27" s="480"/>
      <c r="GN27" s="480"/>
      <c r="GO27" s="480"/>
      <c r="GP27" s="480"/>
      <c r="GQ27" s="480"/>
      <c r="GR27" s="480"/>
      <c r="GS27" s="480"/>
      <c r="GT27" s="480"/>
      <c r="GU27" s="480"/>
      <c r="GV27" s="480"/>
      <c r="GW27" s="480"/>
      <c r="GX27" s="480"/>
      <c r="GY27" s="480"/>
      <c r="GZ27" s="480"/>
      <c r="HA27" s="480"/>
      <c r="HB27" s="480"/>
      <c r="HC27" s="480"/>
      <c r="HD27" s="480"/>
      <c r="HE27" s="480"/>
      <c r="HF27" s="480"/>
      <c r="HG27" s="480"/>
      <c r="HH27" s="480"/>
      <c r="HI27" s="480"/>
      <c r="HJ27" s="480"/>
      <c r="HK27" s="480"/>
      <c r="HL27" s="480"/>
      <c r="HM27" s="480"/>
      <c r="HN27" s="480"/>
      <c r="HO27" s="480"/>
      <c r="HP27" s="480"/>
      <c r="HQ27" s="480"/>
      <c r="HR27" s="480"/>
      <c r="HS27" s="480"/>
      <c r="HT27" s="480"/>
      <c r="HU27" s="480"/>
      <c r="HV27" s="480"/>
      <c r="HW27" s="480"/>
      <c r="HX27" s="480"/>
      <c r="HY27" s="480"/>
      <c r="HZ27" s="480"/>
      <c r="IA27" s="480"/>
      <c r="IB27" s="480"/>
      <c r="IC27" s="480"/>
      <c r="ID27" s="480"/>
      <c r="IE27" s="480"/>
      <c r="IF27" s="480"/>
      <c r="IG27" s="480"/>
      <c r="IH27" s="480"/>
      <c r="II27" s="480"/>
      <c r="IJ27" s="480"/>
      <c r="IK27" s="480"/>
      <c r="IL27" s="480"/>
      <c r="IM27" s="480"/>
      <c r="IN27" s="480"/>
      <c r="IO27" s="480"/>
      <c r="IP27" s="480"/>
      <c r="IQ27" s="480"/>
      <c r="IR27" s="480"/>
      <c r="IS27" s="480"/>
      <c r="IT27" s="480"/>
      <c r="IU27" s="480"/>
      <c r="IV27" s="480"/>
    </row>
    <row r="28" spans="1:256" ht="21.75" customHeight="1">
      <c r="A28" s="869" t="s">
        <v>574</v>
      </c>
      <c r="B28" s="863">
        <v>20000</v>
      </c>
      <c r="C28" s="484"/>
      <c r="D28" s="479"/>
      <c r="E28" s="479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  <c r="AT28" s="480"/>
      <c r="AU28" s="480"/>
      <c r="AV28" s="480"/>
      <c r="AW28" s="480"/>
      <c r="AX28" s="480"/>
      <c r="AY28" s="480"/>
      <c r="AZ28" s="480"/>
      <c r="BA28" s="480"/>
      <c r="BB28" s="480"/>
      <c r="BC28" s="480"/>
      <c r="BD28" s="480"/>
      <c r="BE28" s="480"/>
      <c r="BF28" s="480"/>
      <c r="BG28" s="480"/>
      <c r="BH28" s="480"/>
      <c r="BI28" s="480"/>
      <c r="BJ28" s="480"/>
      <c r="BK28" s="480"/>
      <c r="BL28" s="480"/>
      <c r="BM28" s="480"/>
      <c r="BN28" s="480"/>
      <c r="BO28" s="480"/>
      <c r="BP28" s="480"/>
      <c r="BQ28" s="480"/>
      <c r="BR28" s="480"/>
      <c r="BS28" s="480"/>
      <c r="BT28" s="480"/>
      <c r="BU28" s="480"/>
      <c r="BV28" s="480"/>
      <c r="BW28" s="480"/>
      <c r="BX28" s="480"/>
      <c r="BY28" s="480"/>
      <c r="BZ28" s="480"/>
      <c r="CA28" s="480"/>
      <c r="CB28" s="480"/>
      <c r="CC28" s="480"/>
      <c r="CD28" s="480"/>
      <c r="CE28" s="480"/>
      <c r="CF28" s="480"/>
      <c r="CG28" s="480"/>
      <c r="CH28" s="480"/>
      <c r="CI28" s="480"/>
      <c r="CJ28" s="480"/>
      <c r="CK28" s="480"/>
      <c r="CL28" s="480"/>
      <c r="CM28" s="480"/>
      <c r="CN28" s="480"/>
      <c r="CO28" s="480"/>
      <c r="CP28" s="480"/>
      <c r="CQ28" s="480"/>
      <c r="CR28" s="480"/>
      <c r="CS28" s="480"/>
      <c r="CT28" s="480"/>
      <c r="CU28" s="480"/>
      <c r="CV28" s="480"/>
      <c r="CW28" s="480"/>
      <c r="CX28" s="480"/>
      <c r="CY28" s="480"/>
      <c r="CZ28" s="480"/>
      <c r="DA28" s="480"/>
      <c r="DB28" s="480"/>
      <c r="DC28" s="480"/>
      <c r="DD28" s="480"/>
      <c r="DE28" s="480"/>
      <c r="DF28" s="480"/>
      <c r="DG28" s="480"/>
      <c r="DH28" s="480"/>
      <c r="DI28" s="480"/>
      <c r="DJ28" s="480"/>
      <c r="DK28" s="480"/>
      <c r="DL28" s="480"/>
      <c r="DM28" s="480"/>
      <c r="DN28" s="480"/>
      <c r="DO28" s="480"/>
      <c r="DP28" s="480"/>
      <c r="DQ28" s="480"/>
      <c r="DR28" s="480"/>
      <c r="DS28" s="480"/>
      <c r="DT28" s="480"/>
      <c r="DU28" s="480"/>
      <c r="DV28" s="480"/>
      <c r="DW28" s="480"/>
      <c r="DX28" s="480"/>
      <c r="DY28" s="480"/>
      <c r="DZ28" s="480"/>
      <c r="EA28" s="480"/>
      <c r="EB28" s="480"/>
      <c r="EC28" s="480"/>
      <c r="ED28" s="480"/>
      <c r="EE28" s="480"/>
      <c r="EF28" s="480"/>
      <c r="EG28" s="480"/>
      <c r="EH28" s="480"/>
      <c r="EI28" s="480"/>
      <c r="EJ28" s="480"/>
      <c r="EK28" s="480"/>
      <c r="EL28" s="480"/>
      <c r="EM28" s="480"/>
      <c r="EN28" s="480"/>
      <c r="EO28" s="480"/>
      <c r="EP28" s="480"/>
      <c r="EQ28" s="480"/>
      <c r="ER28" s="480"/>
      <c r="ES28" s="480"/>
      <c r="ET28" s="480"/>
      <c r="EU28" s="480"/>
      <c r="EV28" s="480"/>
      <c r="EW28" s="480"/>
      <c r="EX28" s="480"/>
      <c r="EY28" s="480"/>
      <c r="EZ28" s="480"/>
      <c r="FA28" s="480"/>
      <c r="FB28" s="480"/>
      <c r="FC28" s="480"/>
      <c r="FD28" s="480"/>
      <c r="FE28" s="480"/>
      <c r="FF28" s="480"/>
      <c r="FG28" s="480"/>
      <c r="FH28" s="480"/>
      <c r="FI28" s="480"/>
      <c r="FJ28" s="480"/>
      <c r="FK28" s="480"/>
      <c r="FL28" s="480"/>
      <c r="FM28" s="480"/>
      <c r="FN28" s="480"/>
      <c r="FO28" s="480"/>
      <c r="FP28" s="480"/>
      <c r="FQ28" s="480"/>
      <c r="FR28" s="480"/>
      <c r="FS28" s="480"/>
      <c r="FT28" s="480"/>
      <c r="FU28" s="480"/>
      <c r="FV28" s="480"/>
      <c r="FW28" s="480"/>
      <c r="FX28" s="480"/>
      <c r="FY28" s="480"/>
      <c r="FZ28" s="480"/>
      <c r="GA28" s="480"/>
      <c r="GB28" s="480"/>
      <c r="GC28" s="480"/>
      <c r="GD28" s="480"/>
      <c r="GE28" s="480"/>
      <c r="GF28" s="480"/>
      <c r="GG28" s="480"/>
      <c r="GH28" s="480"/>
      <c r="GI28" s="480"/>
      <c r="GJ28" s="480"/>
      <c r="GK28" s="480"/>
      <c r="GL28" s="480"/>
      <c r="GM28" s="480"/>
      <c r="GN28" s="480"/>
      <c r="GO28" s="480"/>
      <c r="GP28" s="480"/>
      <c r="GQ28" s="480"/>
      <c r="GR28" s="480"/>
      <c r="GS28" s="480"/>
      <c r="GT28" s="480"/>
      <c r="GU28" s="480"/>
      <c r="GV28" s="480"/>
      <c r="GW28" s="480"/>
      <c r="GX28" s="480"/>
      <c r="GY28" s="480"/>
      <c r="GZ28" s="480"/>
      <c r="HA28" s="480"/>
      <c r="HB28" s="480"/>
      <c r="HC28" s="480"/>
      <c r="HD28" s="480"/>
      <c r="HE28" s="480"/>
      <c r="HF28" s="480"/>
      <c r="HG28" s="480"/>
      <c r="HH28" s="480"/>
      <c r="HI28" s="480"/>
      <c r="HJ28" s="480"/>
      <c r="HK28" s="480"/>
      <c r="HL28" s="480"/>
      <c r="HM28" s="480"/>
      <c r="HN28" s="480"/>
      <c r="HO28" s="480"/>
      <c r="HP28" s="480"/>
      <c r="HQ28" s="480"/>
      <c r="HR28" s="480"/>
      <c r="HS28" s="480"/>
      <c r="HT28" s="480"/>
      <c r="HU28" s="480"/>
      <c r="HV28" s="480"/>
      <c r="HW28" s="480"/>
      <c r="HX28" s="480"/>
      <c r="HY28" s="480"/>
      <c r="HZ28" s="480"/>
      <c r="IA28" s="480"/>
      <c r="IB28" s="480"/>
      <c r="IC28" s="480"/>
      <c r="ID28" s="480"/>
      <c r="IE28" s="480"/>
      <c r="IF28" s="480"/>
      <c r="IG28" s="480"/>
      <c r="IH28" s="480"/>
      <c r="II28" s="480"/>
      <c r="IJ28" s="480"/>
      <c r="IK28" s="480"/>
      <c r="IL28" s="480"/>
      <c r="IM28" s="480"/>
      <c r="IN28" s="480"/>
      <c r="IO28" s="480"/>
      <c r="IP28" s="480"/>
      <c r="IQ28" s="480"/>
      <c r="IR28" s="480"/>
      <c r="IS28" s="480"/>
      <c r="IT28" s="480"/>
      <c r="IU28" s="480"/>
      <c r="IV28" s="480"/>
    </row>
    <row r="29" spans="1:256" ht="21.75" customHeight="1">
      <c r="A29" s="869" t="s">
        <v>576</v>
      </c>
      <c r="B29" s="863">
        <v>10</v>
      </c>
      <c r="C29" s="484"/>
      <c r="D29" s="479"/>
      <c r="E29" s="479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0"/>
      <c r="AS29" s="480"/>
      <c r="AT29" s="480"/>
      <c r="AU29" s="480"/>
      <c r="AV29" s="480"/>
      <c r="AW29" s="480"/>
      <c r="AX29" s="480"/>
      <c r="AY29" s="480"/>
      <c r="AZ29" s="480"/>
      <c r="BA29" s="480"/>
      <c r="BB29" s="480"/>
      <c r="BC29" s="480"/>
      <c r="BD29" s="480"/>
      <c r="BE29" s="480"/>
      <c r="BF29" s="480"/>
      <c r="BG29" s="480"/>
      <c r="BH29" s="480"/>
      <c r="BI29" s="480"/>
      <c r="BJ29" s="480"/>
      <c r="BK29" s="480"/>
      <c r="BL29" s="480"/>
      <c r="BM29" s="480"/>
      <c r="BN29" s="480"/>
      <c r="BO29" s="480"/>
      <c r="BP29" s="480"/>
      <c r="BQ29" s="480"/>
      <c r="BR29" s="480"/>
      <c r="BS29" s="480"/>
      <c r="BT29" s="480"/>
      <c r="BU29" s="480"/>
      <c r="BV29" s="480"/>
      <c r="BW29" s="480"/>
      <c r="BX29" s="480"/>
      <c r="BY29" s="480"/>
      <c r="BZ29" s="480"/>
      <c r="CA29" s="480"/>
      <c r="CB29" s="480"/>
      <c r="CC29" s="480"/>
      <c r="CD29" s="480"/>
      <c r="CE29" s="480"/>
      <c r="CF29" s="480"/>
      <c r="CG29" s="480"/>
      <c r="CH29" s="480"/>
      <c r="CI29" s="480"/>
      <c r="CJ29" s="480"/>
      <c r="CK29" s="480"/>
      <c r="CL29" s="480"/>
      <c r="CM29" s="480"/>
      <c r="CN29" s="480"/>
      <c r="CO29" s="480"/>
      <c r="CP29" s="480"/>
      <c r="CQ29" s="480"/>
      <c r="CR29" s="480"/>
      <c r="CS29" s="480"/>
      <c r="CT29" s="480"/>
      <c r="CU29" s="480"/>
      <c r="CV29" s="480"/>
      <c r="CW29" s="480"/>
      <c r="CX29" s="480"/>
      <c r="CY29" s="480"/>
      <c r="CZ29" s="480"/>
      <c r="DA29" s="480"/>
      <c r="DB29" s="480"/>
      <c r="DC29" s="480"/>
      <c r="DD29" s="480"/>
      <c r="DE29" s="480"/>
      <c r="DF29" s="480"/>
      <c r="DG29" s="480"/>
      <c r="DH29" s="480"/>
      <c r="DI29" s="480"/>
      <c r="DJ29" s="480"/>
      <c r="DK29" s="480"/>
      <c r="DL29" s="480"/>
      <c r="DM29" s="480"/>
      <c r="DN29" s="480"/>
      <c r="DO29" s="480"/>
      <c r="DP29" s="480"/>
      <c r="DQ29" s="480"/>
      <c r="DR29" s="480"/>
      <c r="DS29" s="480"/>
      <c r="DT29" s="480"/>
      <c r="DU29" s="480"/>
      <c r="DV29" s="480"/>
      <c r="DW29" s="480"/>
      <c r="DX29" s="480"/>
      <c r="DY29" s="480"/>
      <c r="DZ29" s="480"/>
      <c r="EA29" s="480"/>
      <c r="EB29" s="480"/>
      <c r="EC29" s="480"/>
      <c r="ED29" s="480"/>
      <c r="EE29" s="480"/>
      <c r="EF29" s="480"/>
      <c r="EG29" s="480"/>
      <c r="EH29" s="480"/>
      <c r="EI29" s="480"/>
      <c r="EJ29" s="480"/>
      <c r="EK29" s="480"/>
      <c r="EL29" s="480"/>
      <c r="EM29" s="480"/>
      <c r="EN29" s="480"/>
      <c r="EO29" s="480"/>
      <c r="EP29" s="480"/>
      <c r="EQ29" s="480"/>
      <c r="ER29" s="480"/>
      <c r="ES29" s="480"/>
      <c r="ET29" s="480"/>
      <c r="EU29" s="480"/>
      <c r="EV29" s="480"/>
      <c r="EW29" s="480"/>
      <c r="EX29" s="480"/>
      <c r="EY29" s="480"/>
      <c r="EZ29" s="480"/>
      <c r="FA29" s="480"/>
      <c r="FB29" s="480"/>
      <c r="FC29" s="480"/>
      <c r="FD29" s="480"/>
      <c r="FE29" s="480"/>
      <c r="FF29" s="480"/>
      <c r="FG29" s="480"/>
      <c r="FH29" s="480"/>
      <c r="FI29" s="480"/>
      <c r="FJ29" s="480"/>
      <c r="FK29" s="480"/>
      <c r="FL29" s="480"/>
      <c r="FM29" s="480"/>
      <c r="FN29" s="480"/>
      <c r="FO29" s="480"/>
      <c r="FP29" s="480"/>
      <c r="FQ29" s="480"/>
      <c r="FR29" s="480"/>
      <c r="FS29" s="480"/>
      <c r="FT29" s="480"/>
      <c r="FU29" s="480"/>
      <c r="FV29" s="480"/>
      <c r="FW29" s="480"/>
      <c r="FX29" s="480"/>
      <c r="FY29" s="480"/>
      <c r="FZ29" s="480"/>
      <c r="GA29" s="480"/>
      <c r="GB29" s="480"/>
      <c r="GC29" s="480"/>
      <c r="GD29" s="480"/>
      <c r="GE29" s="480"/>
      <c r="GF29" s="480"/>
      <c r="GG29" s="480"/>
      <c r="GH29" s="480"/>
      <c r="GI29" s="480"/>
      <c r="GJ29" s="480"/>
      <c r="GK29" s="480"/>
      <c r="GL29" s="480"/>
      <c r="GM29" s="480"/>
      <c r="GN29" s="480"/>
      <c r="GO29" s="480"/>
      <c r="GP29" s="480"/>
      <c r="GQ29" s="480"/>
      <c r="GR29" s="480"/>
      <c r="GS29" s="480"/>
      <c r="GT29" s="480"/>
      <c r="GU29" s="480"/>
      <c r="GV29" s="480"/>
      <c r="GW29" s="480"/>
      <c r="GX29" s="480"/>
      <c r="GY29" s="480"/>
      <c r="GZ29" s="480"/>
      <c r="HA29" s="480"/>
      <c r="HB29" s="480"/>
      <c r="HC29" s="480"/>
      <c r="HD29" s="480"/>
      <c r="HE29" s="480"/>
      <c r="HF29" s="480"/>
      <c r="HG29" s="480"/>
      <c r="HH29" s="480"/>
      <c r="HI29" s="480"/>
      <c r="HJ29" s="480"/>
      <c r="HK29" s="480"/>
      <c r="HL29" s="480"/>
      <c r="HM29" s="480"/>
      <c r="HN29" s="480"/>
      <c r="HO29" s="480"/>
      <c r="HP29" s="480"/>
      <c r="HQ29" s="480"/>
      <c r="HR29" s="480"/>
      <c r="HS29" s="480"/>
      <c r="HT29" s="480"/>
      <c r="HU29" s="480"/>
      <c r="HV29" s="480"/>
      <c r="HW29" s="480"/>
      <c r="HX29" s="480"/>
      <c r="HY29" s="480"/>
      <c r="HZ29" s="480"/>
      <c r="IA29" s="480"/>
      <c r="IB29" s="480"/>
      <c r="IC29" s="480"/>
      <c r="ID29" s="480"/>
      <c r="IE29" s="480"/>
      <c r="IF29" s="480"/>
      <c r="IG29" s="480"/>
      <c r="IH29" s="480"/>
      <c r="II29" s="480"/>
      <c r="IJ29" s="480"/>
      <c r="IK29" s="480"/>
      <c r="IL29" s="480"/>
      <c r="IM29" s="480"/>
      <c r="IN29" s="480"/>
      <c r="IO29" s="480"/>
      <c r="IP29" s="480"/>
      <c r="IQ29" s="480"/>
      <c r="IR29" s="480"/>
      <c r="IS29" s="480"/>
      <c r="IT29" s="480"/>
      <c r="IU29" s="480"/>
      <c r="IV29" s="480"/>
    </row>
    <row r="30" spans="1:256" ht="21.75" customHeight="1">
      <c r="A30" s="869" t="s">
        <v>577</v>
      </c>
      <c r="B30" s="863">
        <v>20000</v>
      </c>
      <c r="C30" s="484"/>
      <c r="D30" s="479"/>
      <c r="E30" s="479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480"/>
      <c r="AQ30" s="480"/>
      <c r="AR30" s="480"/>
      <c r="AS30" s="480"/>
      <c r="AT30" s="480"/>
      <c r="AU30" s="480"/>
      <c r="AV30" s="480"/>
      <c r="AW30" s="480"/>
      <c r="AX30" s="480"/>
      <c r="AY30" s="480"/>
      <c r="AZ30" s="480"/>
      <c r="BA30" s="480"/>
      <c r="BB30" s="480"/>
      <c r="BC30" s="480"/>
      <c r="BD30" s="480"/>
      <c r="BE30" s="480"/>
      <c r="BF30" s="480"/>
      <c r="BG30" s="480"/>
      <c r="BH30" s="480"/>
      <c r="BI30" s="480"/>
      <c r="BJ30" s="480"/>
      <c r="BK30" s="480"/>
      <c r="BL30" s="480"/>
      <c r="BM30" s="480"/>
      <c r="BN30" s="480"/>
      <c r="BO30" s="480"/>
      <c r="BP30" s="480"/>
      <c r="BQ30" s="480"/>
      <c r="BR30" s="480"/>
      <c r="BS30" s="480"/>
      <c r="BT30" s="480"/>
      <c r="BU30" s="480"/>
      <c r="BV30" s="480"/>
      <c r="BW30" s="480"/>
      <c r="BX30" s="480"/>
      <c r="BY30" s="480"/>
      <c r="BZ30" s="480"/>
      <c r="CA30" s="480"/>
      <c r="CB30" s="480"/>
      <c r="CC30" s="480"/>
      <c r="CD30" s="480"/>
      <c r="CE30" s="480"/>
      <c r="CF30" s="480"/>
      <c r="CG30" s="480"/>
      <c r="CH30" s="480"/>
      <c r="CI30" s="480"/>
      <c r="CJ30" s="480"/>
      <c r="CK30" s="480"/>
      <c r="CL30" s="480"/>
      <c r="CM30" s="480"/>
      <c r="CN30" s="480"/>
      <c r="CO30" s="480"/>
      <c r="CP30" s="480"/>
      <c r="CQ30" s="480"/>
      <c r="CR30" s="480"/>
      <c r="CS30" s="480"/>
      <c r="CT30" s="480"/>
      <c r="CU30" s="480"/>
      <c r="CV30" s="480"/>
      <c r="CW30" s="480"/>
      <c r="CX30" s="480"/>
      <c r="CY30" s="480"/>
      <c r="CZ30" s="480"/>
      <c r="DA30" s="480"/>
      <c r="DB30" s="480"/>
      <c r="DC30" s="480"/>
      <c r="DD30" s="480"/>
      <c r="DE30" s="480"/>
      <c r="DF30" s="480"/>
      <c r="DG30" s="480"/>
      <c r="DH30" s="480"/>
      <c r="DI30" s="480"/>
      <c r="DJ30" s="480"/>
      <c r="DK30" s="480"/>
      <c r="DL30" s="480"/>
      <c r="DM30" s="480"/>
      <c r="DN30" s="480"/>
      <c r="DO30" s="480"/>
      <c r="DP30" s="480"/>
      <c r="DQ30" s="480"/>
      <c r="DR30" s="480"/>
      <c r="DS30" s="480"/>
      <c r="DT30" s="480"/>
      <c r="DU30" s="480"/>
      <c r="DV30" s="480"/>
      <c r="DW30" s="480"/>
      <c r="DX30" s="480"/>
      <c r="DY30" s="480"/>
      <c r="DZ30" s="480"/>
      <c r="EA30" s="480"/>
      <c r="EB30" s="480"/>
      <c r="EC30" s="480"/>
      <c r="ED30" s="480"/>
      <c r="EE30" s="480"/>
      <c r="EF30" s="480"/>
      <c r="EG30" s="480"/>
      <c r="EH30" s="480"/>
      <c r="EI30" s="480"/>
      <c r="EJ30" s="480"/>
      <c r="EK30" s="480"/>
      <c r="EL30" s="480"/>
      <c r="EM30" s="480"/>
      <c r="EN30" s="480"/>
      <c r="EO30" s="480"/>
      <c r="EP30" s="480"/>
      <c r="EQ30" s="480"/>
      <c r="ER30" s="480"/>
      <c r="ES30" s="480"/>
      <c r="ET30" s="480"/>
      <c r="EU30" s="480"/>
      <c r="EV30" s="480"/>
      <c r="EW30" s="480"/>
      <c r="EX30" s="480"/>
      <c r="EY30" s="480"/>
      <c r="EZ30" s="480"/>
      <c r="FA30" s="480"/>
      <c r="FB30" s="480"/>
      <c r="FC30" s="480"/>
      <c r="FD30" s="480"/>
      <c r="FE30" s="480"/>
      <c r="FF30" s="480"/>
      <c r="FG30" s="480"/>
      <c r="FH30" s="480"/>
      <c r="FI30" s="480"/>
      <c r="FJ30" s="480"/>
      <c r="FK30" s="480"/>
      <c r="FL30" s="480"/>
      <c r="FM30" s="480"/>
      <c r="FN30" s="480"/>
      <c r="FO30" s="480"/>
      <c r="FP30" s="480"/>
      <c r="FQ30" s="480"/>
      <c r="FR30" s="480"/>
      <c r="FS30" s="480"/>
      <c r="FT30" s="480"/>
      <c r="FU30" s="480"/>
      <c r="FV30" s="480"/>
      <c r="FW30" s="480"/>
      <c r="FX30" s="480"/>
      <c r="FY30" s="480"/>
      <c r="FZ30" s="480"/>
      <c r="GA30" s="480"/>
      <c r="GB30" s="480"/>
      <c r="GC30" s="480"/>
      <c r="GD30" s="480"/>
      <c r="GE30" s="480"/>
      <c r="GF30" s="480"/>
      <c r="GG30" s="480"/>
      <c r="GH30" s="480"/>
      <c r="GI30" s="480"/>
      <c r="GJ30" s="480"/>
      <c r="GK30" s="480"/>
      <c r="GL30" s="480"/>
      <c r="GM30" s="480"/>
      <c r="GN30" s="480"/>
      <c r="GO30" s="480"/>
      <c r="GP30" s="480"/>
      <c r="GQ30" s="480"/>
      <c r="GR30" s="480"/>
      <c r="GS30" s="480"/>
      <c r="GT30" s="480"/>
      <c r="GU30" s="480"/>
      <c r="GV30" s="480"/>
      <c r="GW30" s="480"/>
      <c r="GX30" s="480"/>
      <c r="GY30" s="480"/>
      <c r="GZ30" s="480"/>
      <c r="HA30" s="480"/>
      <c r="HB30" s="480"/>
      <c r="HC30" s="480"/>
      <c r="HD30" s="480"/>
      <c r="HE30" s="480"/>
      <c r="HF30" s="480"/>
      <c r="HG30" s="480"/>
      <c r="HH30" s="480"/>
      <c r="HI30" s="480"/>
      <c r="HJ30" s="480"/>
      <c r="HK30" s="480"/>
      <c r="HL30" s="480"/>
      <c r="HM30" s="480"/>
      <c r="HN30" s="480"/>
      <c r="HO30" s="480"/>
      <c r="HP30" s="480"/>
      <c r="HQ30" s="480"/>
      <c r="HR30" s="480"/>
      <c r="HS30" s="480"/>
      <c r="HT30" s="480"/>
      <c r="HU30" s="480"/>
      <c r="HV30" s="480"/>
      <c r="HW30" s="480"/>
      <c r="HX30" s="480"/>
      <c r="HY30" s="480"/>
      <c r="HZ30" s="480"/>
      <c r="IA30" s="480"/>
      <c r="IB30" s="480"/>
      <c r="IC30" s="480"/>
      <c r="ID30" s="480"/>
      <c r="IE30" s="480"/>
      <c r="IF30" s="480"/>
      <c r="IG30" s="480"/>
      <c r="IH30" s="480"/>
      <c r="II30" s="480"/>
      <c r="IJ30" s="480"/>
      <c r="IK30" s="480"/>
      <c r="IL30" s="480"/>
      <c r="IM30" s="480"/>
      <c r="IN30" s="480"/>
      <c r="IO30" s="480"/>
      <c r="IP30" s="480"/>
      <c r="IQ30" s="480"/>
      <c r="IR30" s="480"/>
      <c r="IS30" s="480"/>
      <c r="IT30" s="480"/>
      <c r="IU30" s="480"/>
      <c r="IV30" s="480"/>
    </row>
    <row r="31" spans="1:256" ht="21.75" customHeight="1">
      <c r="A31" s="870" t="s">
        <v>578</v>
      </c>
      <c r="B31" s="871">
        <v>1330</v>
      </c>
      <c r="C31" s="484"/>
      <c r="D31" s="479"/>
      <c r="E31" s="479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480"/>
      <c r="AQ31" s="480"/>
      <c r="AR31" s="480"/>
      <c r="AS31" s="480"/>
      <c r="AT31" s="480"/>
      <c r="AU31" s="480"/>
      <c r="AV31" s="480"/>
      <c r="AW31" s="480"/>
      <c r="AX31" s="480"/>
      <c r="AY31" s="480"/>
      <c r="AZ31" s="480"/>
      <c r="BA31" s="480"/>
      <c r="BB31" s="480"/>
      <c r="BC31" s="480"/>
      <c r="BD31" s="480"/>
      <c r="BE31" s="480"/>
      <c r="BF31" s="480"/>
      <c r="BG31" s="480"/>
      <c r="BH31" s="480"/>
      <c r="BI31" s="480"/>
      <c r="BJ31" s="480"/>
      <c r="BK31" s="480"/>
      <c r="BL31" s="480"/>
      <c r="BM31" s="480"/>
      <c r="BN31" s="480"/>
      <c r="BO31" s="480"/>
      <c r="BP31" s="480"/>
      <c r="BQ31" s="480"/>
      <c r="BR31" s="480"/>
      <c r="BS31" s="480"/>
      <c r="BT31" s="480"/>
      <c r="BU31" s="480"/>
      <c r="BV31" s="480"/>
      <c r="BW31" s="480"/>
      <c r="BX31" s="480"/>
      <c r="BY31" s="480"/>
      <c r="BZ31" s="480"/>
      <c r="CA31" s="480"/>
      <c r="CB31" s="480"/>
      <c r="CC31" s="480"/>
      <c r="CD31" s="480"/>
      <c r="CE31" s="480"/>
      <c r="CF31" s="480"/>
      <c r="CG31" s="480"/>
      <c r="CH31" s="480"/>
      <c r="CI31" s="480"/>
      <c r="CJ31" s="480"/>
      <c r="CK31" s="480"/>
      <c r="CL31" s="480"/>
      <c r="CM31" s="480"/>
      <c r="CN31" s="480"/>
      <c r="CO31" s="480"/>
      <c r="CP31" s="480"/>
      <c r="CQ31" s="480"/>
      <c r="CR31" s="480"/>
      <c r="CS31" s="480"/>
      <c r="CT31" s="480"/>
      <c r="CU31" s="480"/>
      <c r="CV31" s="480"/>
      <c r="CW31" s="480"/>
      <c r="CX31" s="480"/>
      <c r="CY31" s="480"/>
      <c r="CZ31" s="480"/>
      <c r="DA31" s="480"/>
      <c r="DB31" s="480"/>
      <c r="DC31" s="480"/>
      <c r="DD31" s="480"/>
      <c r="DE31" s="480"/>
      <c r="DF31" s="480"/>
      <c r="DG31" s="480"/>
      <c r="DH31" s="480"/>
      <c r="DI31" s="480"/>
      <c r="DJ31" s="480"/>
      <c r="DK31" s="480"/>
      <c r="DL31" s="480"/>
      <c r="DM31" s="480"/>
      <c r="DN31" s="480"/>
      <c r="DO31" s="480"/>
      <c r="DP31" s="480"/>
      <c r="DQ31" s="480"/>
      <c r="DR31" s="480"/>
      <c r="DS31" s="480"/>
      <c r="DT31" s="480"/>
      <c r="DU31" s="480"/>
      <c r="DV31" s="480"/>
      <c r="DW31" s="480"/>
      <c r="DX31" s="480"/>
      <c r="DY31" s="480"/>
      <c r="DZ31" s="480"/>
      <c r="EA31" s="480"/>
      <c r="EB31" s="480"/>
      <c r="EC31" s="480"/>
      <c r="ED31" s="480"/>
      <c r="EE31" s="480"/>
      <c r="EF31" s="480"/>
      <c r="EG31" s="480"/>
      <c r="EH31" s="480"/>
      <c r="EI31" s="480"/>
      <c r="EJ31" s="480"/>
      <c r="EK31" s="480"/>
      <c r="EL31" s="480"/>
      <c r="EM31" s="480"/>
      <c r="EN31" s="480"/>
      <c r="EO31" s="480"/>
      <c r="EP31" s="480"/>
      <c r="EQ31" s="480"/>
      <c r="ER31" s="480"/>
      <c r="ES31" s="480"/>
      <c r="ET31" s="480"/>
      <c r="EU31" s="480"/>
      <c r="EV31" s="480"/>
      <c r="EW31" s="480"/>
      <c r="EX31" s="480"/>
      <c r="EY31" s="480"/>
      <c r="EZ31" s="480"/>
      <c r="FA31" s="480"/>
      <c r="FB31" s="480"/>
      <c r="FC31" s="480"/>
      <c r="FD31" s="480"/>
      <c r="FE31" s="480"/>
      <c r="FF31" s="480"/>
      <c r="FG31" s="480"/>
      <c r="FH31" s="480"/>
      <c r="FI31" s="480"/>
      <c r="FJ31" s="480"/>
      <c r="FK31" s="480"/>
      <c r="FL31" s="480"/>
      <c r="FM31" s="480"/>
      <c r="FN31" s="480"/>
      <c r="FO31" s="480"/>
      <c r="FP31" s="480"/>
      <c r="FQ31" s="480"/>
      <c r="FR31" s="480"/>
      <c r="FS31" s="480"/>
      <c r="FT31" s="480"/>
      <c r="FU31" s="480"/>
      <c r="FV31" s="480"/>
      <c r="FW31" s="480"/>
      <c r="FX31" s="480"/>
      <c r="FY31" s="480"/>
      <c r="FZ31" s="480"/>
      <c r="GA31" s="480"/>
      <c r="GB31" s="480"/>
      <c r="GC31" s="480"/>
      <c r="GD31" s="480"/>
      <c r="GE31" s="480"/>
      <c r="GF31" s="480"/>
      <c r="GG31" s="480"/>
      <c r="GH31" s="480"/>
      <c r="GI31" s="480"/>
      <c r="GJ31" s="480"/>
      <c r="GK31" s="480"/>
      <c r="GL31" s="480"/>
      <c r="GM31" s="480"/>
      <c r="GN31" s="480"/>
      <c r="GO31" s="480"/>
      <c r="GP31" s="480"/>
      <c r="GQ31" s="480"/>
      <c r="GR31" s="480"/>
      <c r="GS31" s="480"/>
      <c r="GT31" s="480"/>
      <c r="GU31" s="480"/>
      <c r="GV31" s="480"/>
      <c r="GW31" s="480"/>
      <c r="GX31" s="480"/>
      <c r="GY31" s="480"/>
      <c r="GZ31" s="480"/>
      <c r="HA31" s="480"/>
      <c r="HB31" s="480"/>
      <c r="HC31" s="480"/>
      <c r="HD31" s="480"/>
      <c r="HE31" s="480"/>
      <c r="HF31" s="480"/>
      <c r="HG31" s="480"/>
      <c r="HH31" s="480"/>
      <c r="HI31" s="480"/>
      <c r="HJ31" s="480"/>
      <c r="HK31" s="480"/>
      <c r="HL31" s="480"/>
      <c r="HM31" s="480"/>
      <c r="HN31" s="480"/>
      <c r="HO31" s="480"/>
      <c r="HP31" s="480"/>
      <c r="HQ31" s="480"/>
      <c r="HR31" s="480"/>
      <c r="HS31" s="480"/>
      <c r="HT31" s="480"/>
      <c r="HU31" s="480"/>
      <c r="HV31" s="480"/>
      <c r="HW31" s="480"/>
      <c r="HX31" s="480"/>
      <c r="HY31" s="480"/>
      <c r="HZ31" s="480"/>
      <c r="IA31" s="480"/>
      <c r="IB31" s="480"/>
      <c r="IC31" s="480"/>
      <c r="ID31" s="480"/>
      <c r="IE31" s="480"/>
      <c r="IF31" s="480"/>
      <c r="IG31" s="480"/>
      <c r="IH31" s="480"/>
      <c r="II31" s="480"/>
      <c r="IJ31" s="480"/>
      <c r="IK31" s="480"/>
      <c r="IL31" s="480"/>
      <c r="IM31" s="480"/>
      <c r="IN31" s="480"/>
      <c r="IO31" s="480"/>
      <c r="IP31" s="480"/>
      <c r="IQ31" s="480"/>
      <c r="IR31" s="480"/>
      <c r="IS31" s="480"/>
      <c r="IT31" s="480"/>
      <c r="IU31" s="480"/>
      <c r="IV31" s="480"/>
    </row>
    <row r="32" spans="1:256" ht="21.75" customHeight="1">
      <c r="A32" s="870" t="s">
        <v>579</v>
      </c>
      <c r="B32" s="871">
        <v>956</v>
      </c>
      <c r="C32" s="484"/>
      <c r="D32" s="479"/>
      <c r="E32" s="479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480"/>
      <c r="AE32" s="480"/>
      <c r="AF32" s="480"/>
      <c r="AG32" s="480"/>
      <c r="AH32" s="480"/>
      <c r="AI32" s="480"/>
      <c r="AJ32" s="480"/>
      <c r="AK32" s="480"/>
      <c r="AL32" s="480"/>
      <c r="AM32" s="480"/>
      <c r="AN32" s="480"/>
      <c r="AO32" s="480"/>
      <c r="AP32" s="480"/>
      <c r="AQ32" s="480"/>
      <c r="AR32" s="480"/>
      <c r="AS32" s="480"/>
      <c r="AT32" s="480"/>
      <c r="AU32" s="480"/>
      <c r="AV32" s="480"/>
      <c r="AW32" s="480"/>
      <c r="AX32" s="480"/>
      <c r="AY32" s="480"/>
      <c r="AZ32" s="480"/>
      <c r="BA32" s="480"/>
      <c r="BB32" s="480"/>
      <c r="BC32" s="480"/>
      <c r="BD32" s="480"/>
      <c r="BE32" s="480"/>
      <c r="BF32" s="480"/>
      <c r="BG32" s="480"/>
      <c r="BH32" s="480"/>
      <c r="BI32" s="480"/>
      <c r="BJ32" s="480"/>
      <c r="BK32" s="480"/>
      <c r="BL32" s="480"/>
      <c r="BM32" s="480"/>
      <c r="BN32" s="480"/>
      <c r="BO32" s="480"/>
      <c r="BP32" s="480"/>
      <c r="BQ32" s="480"/>
      <c r="BR32" s="480"/>
      <c r="BS32" s="480"/>
      <c r="BT32" s="480"/>
      <c r="BU32" s="480"/>
      <c r="BV32" s="480"/>
      <c r="BW32" s="480"/>
      <c r="BX32" s="480"/>
      <c r="BY32" s="480"/>
      <c r="BZ32" s="480"/>
      <c r="CA32" s="480"/>
      <c r="CB32" s="480"/>
      <c r="CC32" s="480"/>
      <c r="CD32" s="480"/>
      <c r="CE32" s="480"/>
      <c r="CF32" s="480"/>
      <c r="CG32" s="480"/>
      <c r="CH32" s="480"/>
      <c r="CI32" s="480"/>
      <c r="CJ32" s="480"/>
      <c r="CK32" s="480"/>
      <c r="CL32" s="480"/>
      <c r="CM32" s="480"/>
      <c r="CN32" s="480"/>
      <c r="CO32" s="480"/>
      <c r="CP32" s="480"/>
      <c r="CQ32" s="480"/>
      <c r="CR32" s="480"/>
      <c r="CS32" s="480"/>
      <c r="CT32" s="480"/>
      <c r="CU32" s="480"/>
      <c r="CV32" s="480"/>
      <c r="CW32" s="480"/>
      <c r="CX32" s="480"/>
      <c r="CY32" s="480"/>
      <c r="CZ32" s="480"/>
      <c r="DA32" s="480"/>
      <c r="DB32" s="480"/>
      <c r="DC32" s="480"/>
      <c r="DD32" s="480"/>
      <c r="DE32" s="480"/>
      <c r="DF32" s="480"/>
      <c r="DG32" s="480"/>
      <c r="DH32" s="480"/>
      <c r="DI32" s="480"/>
      <c r="DJ32" s="480"/>
      <c r="DK32" s="480"/>
      <c r="DL32" s="480"/>
      <c r="DM32" s="480"/>
      <c r="DN32" s="480"/>
      <c r="DO32" s="480"/>
      <c r="DP32" s="480"/>
      <c r="DQ32" s="480"/>
      <c r="DR32" s="480"/>
      <c r="DS32" s="480"/>
      <c r="DT32" s="480"/>
      <c r="DU32" s="480"/>
      <c r="DV32" s="480"/>
      <c r="DW32" s="480"/>
      <c r="DX32" s="480"/>
      <c r="DY32" s="480"/>
      <c r="DZ32" s="480"/>
      <c r="EA32" s="480"/>
      <c r="EB32" s="480"/>
      <c r="EC32" s="480"/>
      <c r="ED32" s="480"/>
      <c r="EE32" s="480"/>
      <c r="EF32" s="480"/>
      <c r="EG32" s="480"/>
      <c r="EH32" s="480"/>
      <c r="EI32" s="480"/>
      <c r="EJ32" s="480"/>
      <c r="EK32" s="480"/>
      <c r="EL32" s="480"/>
      <c r="EM32" s="480"/>
      <c r="EN32" s="480"/>
      <c r="EO32" s="480"/>
      <c r="EP32" s="480"/>
      <c r="EQ32" s="480"/>
      <c r="ER32" s="480"/>
      <c r="ES32" s="480"/>
      <c r="ET32" s="480"/>
      <c r="EU32" s="480"/>
      <c r="EV32" s="480"/>
      <c r="EW32" s="480"/>
      <c r="EX32" s="480"/>
      <c r="EY32" s="480"/>
      <c r="EZ32" s="480"/>
      <c r="FA32" s="480"/>
      <c r="FB32" s="480"/>
      <c r="FC32" s="480"/>
      <c r="FD32" s="480"/>
      <c r="FE32" s="480"/>
      <c r="FF32" s="480"/>
      <c r="FG32" s="480"/>
      <c r="FH32" s="480"/>
      <c r="FI32" s="480"/>
      <c r="FJ32" s="480"/>
      <c r="FK32" s="480"/>
      <c r="FL32" s="480"/>
      <c r="FM32" s="480"/>
      <c r="FN32" s="480"/>
      <c r="FO32" s="480"/>
      <c r="FP32" s="480"/>
      <c r="FQ32" s="480"/>
      <c r="FR32" s="480"/>
      <c r="FS32" s="480"/>
      <c r="FT32" s="480"/>
      <c r="FU32" s="480"/>
      <c r="FV32" s="480"/>
      <c r="FW32" s="480"/>
      <c r="FX32" s="480"/>
      <c r="FY32" s="480"/>
      <c r="FZ32" s="480"/>
      <c r="GA32" s="480"/>
      <c r="GB32" s="480"/>
      <c r="GC32" s="480"/>
      <c r="GD32" s="480"/>
      <c r="GE32" s="480"/>
      <c r="GF32" s="480"/>
      <c r="GG32" s="480"/>
      <c r="GH32" s="480"/>
      <c r="GI32" s="480"/>
      <c r="GJ32" s="480"/>
      <c r="GK32" s="480"/>
      <c r="GL32" s="480"/>
      <c r="GM32" s="480"/>
      <c r="GN32" s="480"/>
      <c r="GO32" s="480"/>
      <c r="GP32" s="480"/>
      <c r="GQ32" s="480"/>
      <c r="GR32" s="480"/>
      <c r="GS32" s="480"/>
      <c r="GT32" s="480"/>
      <c r="GU32" s="480"/>
      <c r="GV32" s="480"/>
      <c r="GW32" s="480"/>
      <c r="GX32" s="480"/>
      <c r="GY32" s="480"/>
      <c r="GZ32" s="480"/>
      <c r="HA32" s="480"/>
      <c r="HB32" s="480"/>
      <c r="HC32" s="480"/>
      <c r="HD32" s="480"/>
      <c r="HE32" s="480"/>
      <c r="HF32" s="480"/>
      <c r="HG32" s="480"/>
      <c r="HH32" s="480"/>
      <c r="HI32" s="480"/>
      <c r="HJ32" s="480"/>
      <c r="HK32" s="480"/>
      <c r="HL32" s="480"/>
      <c r="HM32" s="480"/>
      <c r="HN32" s="480"/>
      <c r="HO32" s="480"/>
      <c r="HP32" s="480"/>
      <c r="HQ32" s="480"/>
      <c r="HR32" s="480"/>
      <c r="HS32" s="480"/>
      <c r="HT32" s="480"/>
      <c r="HU32" s="480"/>
      <c r="HV32" s="480"/>
      <c r="HW32" s="480"/>
      <c r="HX32" s="480"/>
      <c r="HY32" s="480"/>
      <c r="HZ32" s="480"/>
      <c r="IA32" s="480"/>
      <c r="IB32" s="480"/>
      <c r="IC32" s="480"/>
      <c r="ID32" s="480"/>
      <c r="IE32" s="480"/>
      <c r="IF32" s="480"/>
      <c r="IG32" s="480"/>
      <c r="IH32" s="480"/>
      <c r="II32" s="480"/>
      <c r="IJ32" s="480"/>
      <c r="IK32" s="480"/>
      <c r="IL32" s="480"/>
      <c r="IM32" s="480"/>
      <c r="IN32" s="480"/>
      <c r="IO32" s="480"/>
      <c r="IP32" s="480"/>
      <c r="IQ32" s="480"/>
      <c r="IR32" s="480"/>
      <c r="IS32" s="480"/>
      <c r="IT32" s="480"/>
      <c r="IU32" s="480"/>
      <c r="IV32" s="480"/>
    </row>
    <row r="33" spans="1:256" ht="21" customHeight="1" thickBot="1">
      <c r="A33" s="870" t="s">
        <v>580</v>
      </c>
      <c r="B33" s="871">
        <v>83</v>
      </c>
      <c r="C33" s="484"/>
      <c r="D33" s="479"/>
      <c r="E33" s="479"/>
      <c r="F33" s="480"/>
      <c r="G33" s="480"/>
      <c r="H33" s="480"/>
      <c r="I33" s="480"/>
      <c r="J33" s="480"/>
      <c r="K33" s="480"/>
      <c r="L33" s="480"/>
      <c r="M33" s="480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  <c r="Z33" s="480"/>
      <c r="AA33" s="480"/>
      <c r="AB33" s="480"/>
      <c r="AC33" s="480"/>
      <c r="AD33" s="480"/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480"/>
      <c r="AQ33" s="480"/>
      <c r="AR33" s="480"/>
      <c r="AS33" s="480"/>
      <c r="AT33" s="480"/>
      <c r="AU33" s="480"/>
      <c r="AV33" s="480"/>
      <c r="AW33" s="480"/>
      <c r="AX33" s="480"/>
      <c r="AY33" s="480"/>
      <c r="AZ33" s="480"/>
      <c r="BA33" s="480"/>
      <c r="BB33" s="480"/>
      <c r="BC33" s="480"/>
      <c r="BD33" s="480"/>
      <c r="BE33" s="480"/>
      <c r="BF33" s="480"/>
      <c r="BG33" s="480"/>
      <c r="BH33" s="480"/>
      <c r="BI33" s="480"/>
      <c r="BJ33" s="480"/>
      <c r="BK33" s="480"/>
      <c r="BL33" s="480"/>
      <c r="BM33" s="480"/>
      <c r="BN33" s="480"/>
      <c r="BO33" s="480"/>
      <c r="BP33" s="480"/>
      <c r="BQ33" s="480"/>
      <c r="BR33" s="480"/>
      <c r="BS33" s="480"/>
      <c r="BT33" s="480"/>
      <c r="BU33" s="480"/>
      <c r="BV33" s="480"/>
      <c r="BW33" s="480"/>
      <c r="BX33" s="480"/>
      <c r="BY33" s="480"/>
      <c r="BZ33" s="480"/>
      <c r="CA33" s="480"/>
      <c r="CB33" s="480"/>
      <c r="CC33" s="480"/>
      <c r="CD33" s="480"/>
      <c r="CE33" s="480"/>
      <c r="CF33" s="480"/>
      <c r="CG33" s="480"/>
      <c r="CH33" s="480"/>
      <c r="CI33" s="480"/>
      <c r="CJ33" s="480"/>
      <c r="CK33" s="480"/>
      <c r="CL33" s="480"/>
      <c r="CM33" s="480"/>
      <c r="CN33" s="480"/>
      <c r="CO33" s="480"/>
      <c r="CP33" s="480"/>
      <c r="CQ33" s="480"/>
      <c r="CR33" s="480"/>
      <c r="CS33" s="480"/>
      <c r="CT33" s="480"/>
      <c r="CU33" s="480"/>
      <c r="CV33" s="480"/>
      <c r="CW33" s="480"/>
      <c r="CX33" s="480"/>
      <c r="CY33" s="480"/>
      <c r="CZ33" s="480"/>
      <c r="DA33" s="480"/>
      <c r="DB33" s="480"/>
      <c r="DC33" s="480"/>
      <c r="DD33" s="480"/>
      <c r="DE33" s="480"/>
      <c r="DF33" s="480"/>
      <c r="DG33" s="480"/>
      <c r="DH33" s="480"/>
      <c r="DI33" s="480"/>
      <c r="DJ33" s="480"/>
      <c r="DK33" s="480"/>
      <c r="DL33" s="480"/>
      <c r="DM33" s="480"/>
      <c r="DN33" s="480"/>
      <c r="DO33" s="480"/>
      <c r="DP33" s="480"/>
      <c r="DQ33" s="480"/>
      <c r="DR33" s="480"/>
      <c r="DS33" s="480"/>
      <c r="DT33" s="480"/>
      <c r="DU33" s="480"/>
      <c r="DV33" s="480"/>
      <c r="DW33" s="480"/>
      <c r="DX33" s="480"/>
      <c r="DY33" s="480"/>
      <c r="DZ33" s="480"/>
      <c r="EA33" s="480"/>
      <c r="EB33" s="480"/>
      <c r="EC33" s="480"/>
      <c r="ED33" s="480"/>
      <c r="EE33" s="480"/>
      <c r="EF33" s="480"/>
      <c r="EG33" s="480"/>
      <c r="EH33" s="480"/>
      <c r="EI33" s="480"/>
      <c r="EJ33" s="480"/>
      <c r="EK33" s="480"/>
      <c r="EL33" s="480"/>
      <c r="EM33" s="480"/>
      <c r="EN33" s="480"/>
      <c r="EO33" s="480"/>
      <c r="EP33" s="480"/>
      <c r="EQ33" s="480"/>
      <c r="ER33" s="480"/>
      <c r="ES33" s="480"/>
      <c r="ET33" s="480"/>
      <c r="EU33" s="480"/>
      <c r="EV33" s="480"/>
      <c r="EW33" s="480"/>
      <c r="EX33" s="480"/>
      <c r="EY33" s="480"/>
      <c r="EZ33" s="480"/>
      <c r="FA33" s="480"/>
      <c r="FB33" s="480"/>
      <c r="FC33" s="480"/>
      <c r="FD33" s="480"/>
      <c r="FE33" s="480"/>
      <c r="FF33" s="480"/>
      <c r="FG33" s="480"/>
      <c r="FH33" s="480"/>
      <c r="FI33" s="480"/>
      <c r="FJ33" s="480"/>
      <c r="FK33" s="480"/>
      <c r="FL33" s="480"/>
      <c r="FM33" s="480"/>
      <c r="FN33" s="480"/>
      <c r="FO33" s="480"/>
      <c r="FP33" s="480"/>
      <c r="FQ33" s="480"/>
      <c r="FR33" s="480"/>
      <c r="FS33" s="480"/>
      <c r="FT33" s="480"/>
      <c r="FU33" s="480"/>
      <c r="FV33" s="480"/>
      <c r="FW33" s="480"/>
      <c r="FX33" s="480"/>
      <c r="FY33" s="480"/>
      <c r="FZ33" s="480"/>
      <c r="GA33" s="480"/>
      <c r="GB33" s="480"/>
      <c r="GC33" s="480"/>
      <c r="GD33" s="480"/>
      <c r="GE33" s="480"/>
      <c r="GF33" s="480"/>
      <c r="GG33" s="480"/>
      <c r="GH33" s="480"/>
      <c r="GI33" s="480"/>
      <c r="GJ33" s="480"/>
      <c r="GK33" s="480"/>
      <c r="GL33" s="480"/>
      <c r="GM33" s="480"/>
      <c r="GN33" s="480"/>
      <c r="GO33" s="480"/>
      <c r="GP33" s="480"/>
      <c r="GQ33" s="480"/>
      <c r="GR33" s="480"/>
      <c r="GS33" s="480"/>
      <c r="GT33" s="480"/>
      <c r="GU33" s="480"/>
      <c r="GV33" s="480"/>
      <c r="GW33" s="480"/>
      <c r="GX33" s="480"/>
      <c r="GY33" s="480"/>
      <c r="GZ33" s="480"/>
      <c r="HA33" s="480"/>
      <c r="HB33" s="480"/>
      <c r="HC33" s="480"/>
      <c r="HD33" s="480"/>
      <c r="HE33" s="480"/>
      <c r="HF33" s="480"/>
      <c r="HG33" s="480"/>
      <c r="HH33" s="480"/>
      <c r="HI33" s="480"/>
      <c r="HJ33" s="480"/>
      <c r="HK33" s="480"/>
      <c r="HL33" s="480"/>
      <c r="HM33" s="480"/>
      <c r="HN33" s="480"/>
      <c r="HO33" s="480"/>
      <c r="HP33" s="480"/>
      <c r="HQ33" s="480"/>
      <c r="HR33" s="480"/>
      <c r="HS33" s="480"/>
      <c r="HT33" s="480"/>
      <c r="HU33" s="480"/>
      <c r="HV33" s="480"/>
      <c r="HW33" s="480"/>
      <c r="HX33" s="480"/>
      <c r="HY33" s="480"/>
      <c r="HZ33" s="480"/>
      <c r="IA33" s="480"/>
      <c r="IB33" s="480"/>
      <c r="IC33" s="480"/>
      <c r="ID33" s="480"/>
      <c r="IE33" s="480"/>
      <c r="IF33" s="480"/>
      <c r="IG33" s="480"/>
      <c r="IH33" s="480"/>
      <c r="II33" s="480"/>
      <c r="IJ33" s="480"/>
      <c r="IK33" s="480"/>
      <c r="IL33" s="480"/>
      <c r="IM33" s="480"/>
      <c r="IN33" s="480"/>
      <c r="IO33" s="480"/>
      <c r="IP33" s="480"/>
      <c r="IQ33" s="480"/>
      <c r="IR33" s="480"/>
      <c r="IS33" s="480"/>
      <c r="IT33" s="480"/>
      <c r="IU33" s="480"/>
      <c r="IV33" s="480"/>
    </row>
    <row r="34" spans="1:256" ht="21.75" hidden="1" customHeight="1" thickBot="1">
      <c r="A34" s="872"/>
      <c r="B34" s="871"/>
      <c r="C34" s="484"/>
      <c r="D34" s="479"/>
      <c r="E34" s="479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0"/>
      <c r="AA34" s="480"/>
      <c r="AB34" s="480"/>
      <c r="AC34" s="480"/>
      <c r="AD34" s="480"/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480"/>
      <c r="AQ34" s="480"/>
      <c r="AR34" s="480"/>
      <c r="AS34" s="480"/>
      <c r="AT34" s="480"/>
      <c r="AU34" s="480"/>
      <c r="AV34" s="480"/>
      <c r="AW34" s="480"/>
      <c r="AX34" s="480"/>
      <c r="AY34" s="480"/>
      <c r="AZ34" s="480"/>
      <c r="BA34" s="480"/>
      <c r="BB34" s="480"/>
      <c r="BC34" s="480"/>
      <c r="BD34" s="480"/>
      <c r="BE34" s="480"/>
      <c r="BF34" s="480"/>
      <c r="BG34" s="480"/>
      <c r="BH34" s="480"/>
      <c r="BI34" s="480"/>
      <c r="BJ34" s="480"/>
      <c r="BK34" s="480"/>
      <c r="BL34" s="480"/>
      <c r="BM34" s="480"/>
      <c r="BN34" s="480"/>
      <c r="BO34" s="480"/>
      <c r="BP34" s="480"/>
      <c r="BQ34" s="480"/>
      <c r="BR34" s="480"/>
      <c r="BS34" s="480"/>
      <c r="BT34" s="480"/>
      <c r="BU34" s="480"/>
      <c r="BV34" s="480"/>
      <c r="BW34" s="480"/>
      <c r="BX34" s="480"/>
      <c r="BY34" s="480"/>
      <c r="BZ34" s="480"/>
      <c r="CA34" s="480"/>
      <c r="CB34" s="480"/>
      <c r="CC34" s="480"/>
      <c r="CD34" s="480"/>
      <c r="CE34" s="480"/>
      <c r="CF34" s="480"/>
      <c r="CG34" s="480"/>
      <c r="CH34" s="480"/>
      <c r="CI34" s="480"/>
      <c r="CJ34" s="480"/>
      <c r="CK34" s="480"/>
      <c r="CL34" s="480"/>
      <c r="CM34" s="480"/>
      <c r="CN34" s="480"/>
      <c r="CO34" s="480"/>
      <c r="CP34" s="480"/>
      <c r="CQ34" s="480"/>
      <c r="CR34" s="480"/>
      <c r="CS34" s="480"/>
      <c r="CT34" s="480"/>
      <c r="CU34" s="480"/>
      <c r="CV34" s="480"/>
      <c r="CW34" s="480"/>
      <c r="CX34" s="480"/>
      <c r="CY34" s="480"/>
      <c r="CZ34" s="480"/>
      <c r="DA34" s="480"/>
      <c r="DB34" s="480"/>
      <c r="DC34" s="480"/>
      <c r="DD34" s="480"/>
      <c r="DE34" s="480"/>
      <c r="DF34" s="480"/>
      <c r="DG34" s="480"/>
      <c r="DH34" s="480"/>
      <c r="DI34" s="480"/>
      <c r="DJ34" s="480"/>
      <c r="DK34" s="480"/>
      <c r="DL34" s="480"/>
      <c r="DM34" s="480"/>
      <c r="DN34" s="480"/>
      <c r="DO34" s="480"/>
      <c r="DP34" s="480"/>
      <c r="DQ34" s="480"/>
      <c r="DR34" s="480"/>
      <c r="DS34" s="480"/>
      <c r="DT34" s="480"/>
      <c r="DU34" s="480"/>
      <c r="DV34" s="480"/>
      <c r="DW34" s="480"/>
      <c r="DX34" s="480"/>
      <c r="DY34" s="480"/>
      <c r="DZ34" s="480"/>
      <c r="EA34" s="480"/>
      <c r="EB34" s="480"/>
      <c r="EC34" s="480"/>
      <c r="ED34" s="480"/>
      <c r="EE34" s="480"/>
      <c r="EF34" s="480"/>
      <c r="EG34" s="480"/>
      <c r="EH34" s="480"/>
      <c r="EI34" s="480"/>
      <c r="EJ34" s="480"/>
      <c r="EK34" s="480"/>
      <c r="EL34" s="480"/>
      <c r="EM34" s="480"/>
      <c r="EN34" s="480"/>
      <c r="EO34" s="480"/>
      <c r="EP34" s="480"/>
      <c r="EQ34" s="480"/>
      <c r="ER34" s="480"/>
      <c r="ES34" s="480"/>
      <c r="ET34" s="480"/>
      <c r="EU34" s="480"/>
      <c r="EV34" s="480"/>
      <c r="EW34" s="480"/>
      <c r="EX34" s="480"/>
      <c r="EY34" s="480"/>
      <c r="EZ34" s="480"/>
      <c r="FA34" s="480"/>
      <c r="FB34" s="480"/>
      <c r="FC34" s="480"/>
      <c r="FD34" s="480"/>
      <c r="FE34" s="480"/>
      <c r="FF34" s="480"/>
      <c r="FG34" s="480"/>
      <c r="FH34" s="480"/>
      <c r="FI34" s="480"/>
      <c r="FJ34" s="480"/>
      <c r="FK34" s="480"/>
      <c r="FL34" s="480"/>
      <c r="FM34" s="480"/>
      <c r="FN34" s="480"/>
      <c r="FO34" s="480"/>
      <c r="FP34" s="480"/>
      <c r="FQ34" s="480"/>
      <c r="FR34" s="480"/>
      <c r="FS34" s="480"/>
      <c r="FT34" s="480"/>
      <c r="FU34" s="480"/>
      <c r="FV34" s="480"/>
      <c r="FW34" s="480"/>
      <c r="FX34" s="480"/>
      <c r="FY34" s="480"/>
      <c r="FZ34" s="480"/>
      <c r="GA34" s="480"/>
      <c r="GB34" s="480"/>
      <c r="GC34" s="480"/>
      <c r="GD34" s="480"/>
      <c r="GE34" s="480"/>
      <c r="GF34" s="480"/>
      <c r="GG34" s="480"/>
      <c r="GH34" s="480"/>
      <c r="GI34" s="480"/>
      <c r="GJ34" s="480"/>
      <c r="GK34" s="480"/>
      <c r="GL34" s="480"/>
      <c r="GM34" s="480"/>
      <c r="GN34" s="480"/>
      <c r="GO34" s="480"/>
      <c r="GP34" s="480"/>
      <c r="GQ34" s="480"/>
      <c r="GR34" s="480"/>
      <c r="GS34" s="480"/>
      <c r="GT34" s="480"/>
      <c r="GU34" s="480"/>
      <c r="GV34" s="480"/>
      <c r="GW34" s="480"/>
      <c r="GX34" s="480"/>
      <c r="GY34" s="480"/>
      <c r="GZ34" s="480"/>
      <c r="HA34" s="480"/>
      <c r="HB34" s="480"/>
      <c r="HC34" s="480"/>
      <c r="HD34" s="480"/>
      <c r="HE34" s="480"/>
      <c r="HF34" s="480"/>
      <c r="HG34" s="480"/>
      <c r="HH34" s="480"/>
      <c r="HI34" s="480"/>
      <c r="HJ34" s="480"/>
      <c r="HK34" s="480"/>
      <c r="HL34" s="480"/>
      <c r="HM34" s="480"/>
      <c r="HN34" s="480"/>
      <c r="HO34" s="480"/>
      <c r="HP34" s="480"/>
      <c r="HQ34" s="480"/>
      <c r="HR34" s="480"/>
      <c r="HS34" s="480"/>
      <c r="HT34" s="480"/>
      <c r="HU34" s="480"/>
      <c r="HV34" s="480"/>
      <c r="HW34" s="480"/>
      <c r="HX34" s="480"/>
      <c r="HY34" s="480"/>
      <c r="HZ34" s="480"/>
      <c r="IA34" s="480"/>
      <c r="IB34" s="480"/>
      <c r="IC34" s="480"/>
      <c r="ID34" s="480"/>
      <c r="IE34" s="480"/>
      <c r="IF34" s="480"/>
      <c r="IG34" s="480"/>
      <c r="IH34" s="480"/>
      <c r="II34" s="480"/>
      <c r="IJ34" s="480"/>
      <c r="IK34" s="480"/>
      <c r="IL34" s="480"/>
      <c r="IM34" s="480"/>
      <c r="IN34" s="480"/>
      <c r="IO34" s="480"/>
      <c r="IP34" s="480"/>
      <c r="IQ34" s="480"/>
      <c r="IR34" s="480"/>
      <c r="IS34" s="480"/>
      <c r="IT34" s="480"/>
      <c r="IU34" s="480"/>
      <c r="IV34" s="480"/>
    </row>
    <row r="35" spans="1:256" ht="25.5" customHeight="1" thickTop="1" thickBot="1">
      <c r="A35" s="857" t="s">
        <v>152</v>
      </c>
      <c r="B35" s="858">
        <f>SUM(B28:B34)</f>
        <v>42379</v>
      </c>
      <c r="C35" s="478"/>
      <c r="D35" s="479"/>
      <c r="E35" s="479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  <c r="AA35" s="480"/>
      <c r="AB35" s="480"/>
      <c r="AC35" s="480"/>
      <c r="AD35" s="480"/>
      <c r="AE35" s="480"/>
      <c r="AF35" s="480"/>
      <c r="AG35" s="480"/>
      <c r="AH35" s="480"/>
      <c r="AI35" s="480"/>
      <c r="AJ35" s="480"/>
      <c r="AK35" s="480"/>
      <c r="AL35" s="480"/>
      <c r="AM35" s="480"/>
      <c r="AN35" s="480"/>
      <c r="AO35" s="480"/>
      <c r="AP35" s="480"/>
      <c r="AQ35" s="480"/>
      <c r="AR35" s="480"/>
      <c r="AS35" s="480"/>
      <c r="AT35" s="480"/>
      <c r="AU35" s="480"/>
      <c r="AV35" s="480"/>
      <c r="AW35" s="480"/>
      <c r="AX35" s="480"/>
      <c r="AY35" s="480"/>
      <c r="AZ35" s="480"/>
      <c r="BA35" s="480"/>
      <c r="BB35" s="480"/>
      <c r="BC35" s="480"/>
      <c r="BD35" s="480"/>
      <c r="BE35" s="480"/>
      <c r="BF35" s="480"/>
      <c r="BG35" s="480"/>
      <c r="BH35" s="480"/>
      <c r="BI35" s="480"/>
      <c r="BJ35" s="480"/>
      <c r="BK35" s="480"/>
      <c r="BL35" s="480"/>
      <c r="BM35" s="480"/>
      <c r="BN35" s="480"/>
      <c r="BO35" s="480"/>
      <c r="BP35" s="480"/>
      <c r="BQ35" s="480"/>
      <c r="BR35" s="480"/>
      <c r="BS35" s="480"/>
      <c r="BT35" s="480"/>
      <c r="BU35" s="480"/>
      <c r="BV35" s="480"/>
      <c r="BW35" s="480"/>
      <c r="BX35" s="480"/>
      <c r="BY35" s="480"/>
      <c r="BZ35" s="480"/>
      <c r="CA35" s="480"/>
      <c r="CB35" s="480"/>
      <c r="CC35" s="480"/>
      <c r="CD35" s="480"/>
      <c r="CE35" s="480"/>
      <c r="CF35" s="480"/>
      <c r="CG35" s="480"/>
      <c r="CH35" s="480"/>
      <c r="CI35" s="480"/>
      <c r="CJ35" s="480"/>
      <c r="CK35" s="480"/>
      <c r="CL35" s="480"/>
      <c r="CM35" s="480"/>
      <c r="CN35" s="480"/>
      <c r="CO35" s="480"/>
      <c r="CP35" s="480"/>
      <c r="CQ35" s="480"/>
      <c r="CR35" s="480"/>
      <c r="CS35" s="480"/>
      <c r="CT35" s="480"/>
      <c r="CU35" s="480"/>
      <c r="CV35" s="480"/>
      <c r="CW35" s="480"/>
      <c r="CX35" s="480"/>
      <c r="CY35" s="480"/>
      <c r="CZ35" s="480"/>
      <c r="DA35" s="480"/>
      <c r="DB35" s="480"/>
      <c r="DC35" s="480"/>
      <c r="DD35" s="480"/>
      <c r="DE35" s="480"/>
      <c r="DF35" s="480"/>
      <c r="DG35" s="480"/>
      <c r="DH35" s="480"/>
      <c r="DI35" s="480"/>
      <c r="DJ35" s="480"/>
      <c r="DK35" s="480"/>
      <c r="DL35" s="480"/>
      <c r="DM35" s="480"/>
      <c r="DN35" s="480"/>
      <c r="DO35" s="480"/>
      <c r="DP35" s="480"/>
      <c r="DQ35" s="480"/>
      <c r="DR35" s="480"/>
      <c r="DS35" s="480"/>
      <c r="DT35" s="480"/>
      <c r="DU35" s="480"/>
      <c r="DV35" s="480"/>
      <c r="DW35" s="480"/>
      <c r="DX35" s="480"/>
      <c r="DY35" s="480"/>
      <c r="DZ35" s="480"/>
      <c r="EA35" s="480"/>
      <c r="EB35" s="480"/>
      <c r="EC35" s="480"/>
      <c r="ED35" s="480"/>
      <c r="EE35" s="480"/>
      <c r="EF35" s="480"/>
      <c r="EG35" s="480"/>
      <c r="EH35" s="480"/>
      <c r="EI35" s="480"/>
      <c r="EJ35" s="480"/>
      <c r="EK35" s="480"/>
      <c r="EL35" s="480"/>
      <c r="EM35" s="480"/>
      <c r="EN35" s="480"/>
      <c r="EO35" s="480"/>
      <c r="EP35" s="480"/>
      <c r="EQ35" s="480"/>
      <c r="ER35" s="480"/>
      <c r="ES35" s="480"/>
      <c r="ET35" s="480"/>
      <c r="EU35" s="480"/>
      <c r="EV35" s="480"/>
      <c r="EW35" s="480"/>
      <c r="EX35" s="480"/>
      <c r="EY35" s="480"/>
      <c r="EZ35" s="480"/>
      <c r="FA35" s="480"/>
      <c r="FB35" s="480"/>
      <c r="FC35" s="480"/>
      <c r="FD35" s="480"/>
      <c r="FE35" s="480"/>
      <c r="FF35" s="480"/>
      <c r="FG35" s="480"/>
      <c r="FH35" s="480"/>
      <c r="FI35" s="480"/>
      <c r="FJ35" s="480"/>
      <c r="FK35" s="480"/>
      <c r="FL35" s="480"/>
      <c r="FM35" s="480"/>
      <c r="FN35" s="480"/>
      <c r="FO35" s="480"/>
      <c r="FP35" s="480"/>
      <c r="FQ35" s="480"/>
      <c r="FR35" s="480"/>
      <c r="FS35" s="480"/>
      <c r="FT35" s="480"/>
      <c r="FU35" s="480"/>
      <c r="FV35" s="480"/>
      <c r="FW35" s="480"/>
      <c r="FX35" s="480"/>
      <c r="FY35" s="480"/>
      <c r="FZ35" s="480"/>
      <c r="GA35" s="480"/>
      <c r="GB35" s="480"/>
      <c r="GC35" s="480"/>
      <c r="GD35" s="480"/>
      <c r="GE35" s="480"/>
      <c r="GF35" s="480"/>
      <c r="GG35" s="480"/>
      <c r="GH35" s="480"/>
      <c r="GI35" s="480"/>
      <c r="GJ35" s="480"/>
      <c r="GK35" s="480"/>
      <c r="GL35" s="480"/>
      <c r="GM35" s="480"/>
      <c r="GN35" s="480"/>
      <c r="GO35" s="480"/>
      <c r="GP35" s="480"/>
      <c r="GQ35" s="480"/>
      <c r="GR35" s="480"/>
      <c r="GS35" s="480"/>
      <c r="GT35" s="480"/>
      <c r="GU35" s="480"/>
      <c r="GV35" s="480"/>
      <c r="GW35" s="480"/>
      <c r="GX35" s="480"/>
      <c r="GY35" s="480"/>
      <c r="GZ35" s="480"/>
      <c r="HA35" s="480"/>
      <c r="HB35" s="480"/>
      <c r="HC35" s="480"/>
      <c r="HD35" s="480"/>
      <c r="HE35" s="480"/>
      <c r="HF35" s="480"/>
      <c r="HG35" s="480"/>
      <c r="HH35" s="480"/>
      <c r="HI35" s="480"/>
      <c r="HJ35" s="480"/>
      <c r="HK35" s="480"/>
      <c r="HL35" s="480"/>
      <c r="HM35" s="480"/>
      <c r="HN35" s="480"/>
      <c r="HO35" s="480"/>
      <c r="HP35" s="480"/>
      <c r="HQ35" s="480"/>
      <c r="HR35" s="480"/>
      <c r="HS35" s="480"/>
      <c r="HT35" s="480"/>
      <c r="HU35" s="480"/>
      <c r="HV35" s="480"/>
      <c r="HW35" s="480"/>
      <c r="HX35" s="480"/>
      <c r="HY35" s="480"/>
      <c r="HZ35" s="480"/>
      <c r="IA35" s="480"/>
      <c r="IB35" s="480"/>
      <c r="IC35" s="480"/>
      <c r="ID35" s="480"/>
      <c r="IE35" s="480"/>
      <c r="IF35" s="480"/>
      <c r="IG35" s="480"/>
      <c r="IH35" s="480"/>
      <c r="II35" s="480"/>
      <c r="IJ35" s="480"/>
      <c r="IK35" s="480"/>
      <c r="IL35" s="480"/>
      <c r="IM35" s="480"/>
      <c r="IN35" s="480"/>
      <c r="IO35" s="480"/>
      <c r="IP35" s="480"/>
      <c r="IQ35" s="480"/>
      <c r="IR35" s="480"/>
      <c r="IS35" s="480"/>
      <c r="IT35" s="480"/>
      <c r="IU35" s="480"/>
      <c r="IV35" s="480"/>
    </row>
    <row r="36" spans="1:256" ht="21.75" customHeight="1" thickBot="1">
      <c r="A36" s="873" t="s">
        <v>495</v>
      </c>
      <c r="B36" s="874">
        <f>B25+B35</f>
        <v>1262088.3599999999</v>
      </c>
      <c r="C36" s="481"/>
      <c r="D36" s="482"/>
      <c r="E36" s="479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80"/>
      <c r="AF36" s="480"/>
      <c r="AG36" s="480"/>
      <c r="AH36" s="480"/>
      <c r="AI36" s="480"/>
      <c r="AJ36" s="480"/>
      <c r="AK36" s="480"/>
      <c r="AL36" s="480"/>
      <c r="AM36" s="480"/>
      <c r="AN36" s="480"/>
      <c r="AO36" s="480"/>
      <c r="AP36" s="480"/>
      <c r="AQ36" s="480"/>
      <c r="AR36" s="480"/>
      <c r="AS36" s="480"/>
      <c r="AT36" s="480"/>
      <c r="AU36" s="480"/>
      <c r="AV36" s="480"/>
      <c r="AW36" s="480"/>
      <c r="AX36" s="480"/>
      <c r="AY36" s="480"/>
      <c r="AZ36" s="480"/>
      <c r="BA36" s="480"/>
      <c r="BB36" s="480"/>
      <c r="BC36" s="480"/>
      <c r="BD36" s="480"/>
      <c r="BE36" s="480"/>
      <c r="BF36" s="480"/>
      <c r="BG36" s="480"/>
      <c r="BH36" s="480"/>
      <c r="BI36" s="480"/>
      <c r="BJ36" s="480"/>
      <c r="BK36" s="480"/>
      <c r="BL36" s="480"/>
      <c r="BM36" s="480"/>
      <c r="BN36" s="480"/>
      <c r="BO36" s="480"/>
      <c r="BP36" s="480"/>
      <c r="BQ36" s="480"/>
      <c r="BR36" s="480"/>
      <c r="BS36" s="480"/>
      <c r="BT36" s="480"/>
      <c r="BU36" s="480"/>
      <c r="BV36" s="480"/>
      <c r="BW36" s="480"/>
      <c r="BX36" s="480"/>
      <c r="BY36" s="480"/>
      <c r="BZ36" s="480"/>
      <c r="CA36" s="480"/>
      <c r="CB36" s="480"/>
      <c r="CC36" s="480"/>
      <c r="CD36" s="480"/>
      <c r="CE36" s="480"/>
      <c r="CF36" s="480"/>
      <c r="CG36" s="480"/>
      <c r="CH36" s="480"/>
      <c r="CI36" s="480"/>
      <c r="CJ36" s="480"/>
      <c r="CK36" s="480"/>
      <c r="CL36" s="480"/>
      <c r="CM36" s="480"/>
      <c r="CN36" s="480"/>
      <c r="CO36" s="480"/>
      <c r="CP36" s="480"/>
      <c r="CQ36" s="480"/>
      <c r="CR36" s="480"/>
      <c r="CS36" s="480"/>
      <c r="CT36" s="480"/>
      <c r="CU36" s="480"/>
      <c r="CV36" s="480"/>
      <c r="CW36" s="480"/>
      <c r="CX36" s="480"/>
      <c r="CY36" s="480"/>
      <c r="CZ36" s="480"/>
      <c r="DA36" s="480"/>
      <c r="DB36" s="480"/>
      <c r="DC36" s="480"/>
      <c r="DD36" s="480"/>
      <c r="DE36" s="480"/>
      <c r="DF36" s="480"/>
      <c r="DG36" s="480"/>
      <c r="DH36" s="480"/>
      <c r="DI36" s="480"/>
      <c r="DJ36" s="480"/>
      <c r="DK36" s="480"/>
      <c r="DL36" s="480"/>
      <c r="DM36" s="480"/>
      <c r="DN36" s="480"/>
      <c r="DO36" s="480"/>
      <c r="DP36" s="480"/>
      <c r="DQ36" s="480"/>
      <c r="DR36" s="480"/>
      <c r="DS36" s="480"/>
      <c r="DT36" s="480"/>
      <c r="DU36" s="480"/>
      <c r="DV36" s="480"/>
      <c r="DW36" s="480"/>
      <c r="DX36" s="480"/>
      <c r="DY36" s="480"/>
      <c r="DZ36" s="480"/>
      <c r="EA36" s="480"/>
      <c r="EB36" s="480"/>
      <c r="EC36" s="480"/>
      <c r="ED36" s="480"/>
      <c r="EE36" s="480"/>
      <c r="EF36" s="480"/>
      <c r="EG36" s="480"/>
      <c r="EH36" s="480"/>
      <c r="EI36" s="480"/>
      <c r="EJ36" s="480"/>
      <c r="EK36" s="480"/>
      <c r="EL36" s="480"/>
      <c r="EM36" s="480"/>
      <c r="EN36" s="480"/>
      <c r="EO36" s="480"/>
      <c r="EP36" s="480"/>
      <c r="EQ36" s="480"/>
      <c r="ER36" s="480"/>
      <c r="ES36" s="480"/>
      <c r="ET36" s="480"/>
      <c r="EU36" s="480"/>
      <c r="EV36" s="480"/>
      <c r="EW36" s="480"/>
      <c r="EX36" s="480"/>
      <c r="EY36" s="480"/>
      <c r="EZ36" s="480"/>
      <c r="FA36" s="480"/>
      <c r="FB36" s="480"/>
      <c r="FC36" s="480"/>
      <c r="FD36" s="480"/>
      <c r="FE36" s="480"/>
      <c r="FF36" s="480"/>
      <c r="FG36" s="480"/>
      <c r="FH36" s="480"/>
      <c r="FI36" s="480"/>
      <c r="FJ36" s="480"/>
      <c r="FK36" s="480"/>
      <c r="FL36" s="480"/>
      <c r="FM36" s="480"/>
      <c r="FN36" s="480"/>
      <c r="FO36" s="480"/>
      <c r="FP36" s="480"/>
      <c r="FQ36" s="480"/>
      <c r="FR36" s="480"/>
      <c r="FS36" s="480"/>
      <c r="FT36" s="480"/>
      <c r="FU36" s="480"/>
      <c r="FV36" s="480"/>
      <c r="FW36" s="480"/>
      <c r="FX36" s="480"/>
      <c r="FY36" s="480"/>
      <c r="FZ36" s="480"/>
      <c r="GA36" s="480"/>
      <c r="GB36" s="480"/>
      <c r="GC36" s="480"/>
      <c r="GD36" s="480"/>
      <c r="GE36" s="480"/>
      <c r="GF36" s="480"/>
      <c r="GG36" s="480"/>
      <c r="GH36" s="480"/>
      <c r="GI36" s="480"/>
      <c r="GJ36" s="480"/>
      <c r="GK36" s="480"/>
      <c r="GL36" s="480"/>
      <c r="GM36" s="480"/>
      <c r="GN36" s="480"/>
      <c r="GO36" s="480"/>
      <c r="GP36" s="480"/>
      <c r="GQ36" s="480"/>
      <c r="GR36" s="480"/>
      <c r="GS36" s="480"/>
      <c r="GT36" s="480"/>
      <c r="GU36" s="480"/>
      <c r="GV36" s="480"/>
      <c r="GW36" s="480"/>
      <c r="GX36" s="480"/>
      <c r="GY36" s="480"/>
      <c r="GZ36" s="480"/>
      <c r="HA36" s="480"/>
      <c r="HB36" s="480"/>
      <c r="HC36" s="480"/>
      <c r="HD36" s="480"/>
      <c r="HE36" s="480"/>
      <c r="HF36" s="480"/>
      <c r="HG36" s="480"/>
      <c r="HH36" s="480"/>
      <c r="HI36" s="480"/>
      <c r="HJ36" s="480"/>
      <c r="HK36" s="480"/>
      <c r="HL36" s="480"/>
      <c r="HM36" s="480"/>
      <c r="HN36" s="480"/>
      <c r="HO36" s="480"/>
      <c r="HP36" s="480"/>
      <c r="HQ36" s="480"/>
      <c r="HR36" s="480"/>
      <c r="HS36" s="480"/>
      <c r="HT36" s="480"/>
      <c r="HU36" s="480"/>
      <c r="HV36" s="480"/>
      <c r="HW36" s="480"/>
      <c r="HX36" s="480"/>
      <c r="HY36" s="480"/>
      <c r="HZ36" s="480"/>
      <c r="IA36" s="480"/>
      <c r="IB36" s="480"/>
      <c r="IC36" s="480"/>
      <c r="ID36" s="480"/>
      <c r="IE36" s="480"/>
      <c r="IF36" s="480"/>
      <c r="IG36" s="480"/>
      <c r="IH36" s="480"/>
      <c r="II36" s="480"/>
      <c r="IJ36" s="480"/>
      <c r="IK36" s="480"/>
      <c r="IL36" s="480"/>
      <c r="IM36" s="480"/>
      <c r="IN36" s="480"/>
      <c r="IO36" s="480"/>
      <c r="IP36" s="480"/>
      <c r="IQ36" s="480"/>
      <c r="IR36" s="480"/>
      <c r="IS36" s="480"/>
      <c r="IT36" s="480"/>
      <c r="IU36" s="480"/>
      <c r="IV36" s="480"/>
    </row>
    <row r="37" spans="1:256" ht="28.5" customHeight="1">
      <c r="A37" s="1256" t="s">
        <v>496</v>
      </c>
      <c r="B37" s="1257"/>
      <c r="C37" s="478"/>
      <c r="D37" s="479"/>
      <c r="E37" s="482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  <c r="AA37" s="483"/>
      <c r="AB37" s="483"/>
      <c r="AC37" s="483"/>
      <c r="AD37" s="483"/>
      <c r="AE37" s="483"/>
      <c r="AF37" s="483"/>
      <c r="AG37" s="483"/>
      <c r="AH37" s="483"/>
      <c r="AI37" s="483"/>
      <c r="AJ37" s="483"/>
      <c r="AK37" s="483"/>
      <c r="AL37" s="483"/>
      <c r="AM37" s="483"/>
      <c r="AN37" s="483"/>
      <c r="AO37" s="483"/>
      <c r="AP37" s="483"/>
      <c r="AQ37" s="483"/>
      <c r="AR37" s="483"/>
      <c r="AS37" s="483"/>
      <c r="AT37" s="483"/>
      <c r="AU37" s="483"/>
      <c r="AV37" s="483"/>
      <c r="AW37" s="483"/>
      <c r="AX37" s="483"/>
      <c r="AY37" s="483"/>
      <c r="AZ37" s="483"/>
      <c r="BA37" s="483"/>
      <c r="BB37" s="483"/>
      <c r="BC37" s="483"/>
      <c r="BD37" s="483"/>
      <c r="BE37" s="483"/>
      <c r="BF37" s="483"/>
      <c r="BG37" s="483"/>
      <c r="BH37" s="483"/>
      <c r="BI37" s="483"/>
      <c r="BJ37" s="483"/>
      <c r="BK37" s="483"/>
      <c r="BL37" s="483"/>
      <c r="BM37" s="483"/>
      <c r="BN37" s="483"/>
      <c r="BO37" s="483"/>
      <c r="BP37" s="483"/>
      <c r="BQ37" s="483"/>
      <c r="BR37" s="483"/>
      <c r="BS37" s="483"/>
      <c r="BT37" s="483"/>
      <c r="BU37" s="483"/>
      <c r="BV37" s="483"/>
      <c r="BW37" s="483"/>
      <c r="BX37" s="483"/>
      <c r="BY37" s="483"/>
      <c r="BZ37" s="483"/>
      <c r="CA37" s="483"/>
      <c r="CB37" s="483"/>
      <c r="CC37" s="483"/>
      <c r="CD37" s="483"/>
      <c r="CE37" s="483"/>
      <c r="CF37" s="483"/>
      <c r="CG37" s="483"/>
      <c r="CH37" s="483"/>
      <c r="CI37" s="483"/>
      <c r="CJ37" s="483"/>
      <c r="CK37" s="483"/>
      <c r="CL37" s="483"/>
      <c r="CM37" s="483"/>
      <c r="CN37" s="483"/>
      <c r="CO37" s="483"/>
      <c r="CP37" s="483"/>
      <c r="CQ37" s="483"/>
      <c r="CR37" s="483"/>
      <c r="CS37" s="483"/>
      <c r="CT37" s="483"/>
      <c r="CU37" s="483"/>
      <c r="CV37" s="483"/>
      <c r="CW37" s="483"/>
      <c r="CX37" s="483"/>
      <c r="CY37" s="483"/>
      <c r="CZ37" s="483"/>
      <c r="DA37" s="483"/>
      <c r="DB37" s="483"/>
      <c r="DC37" s="483"/>
      <c r="DD37" s="483"/>
      <c r="DE37" s="483"/>
      <c r="DF37" s="483"/>
      <c r="DG37" s="483"/>
      <c r="DH37" s="483"/>
      <c r="DI37" s="483"/>
      <c r="DJ37" s="483"/>
      <c r="DK37" s="483"/>
      <c r="DL37" s="483"/>
      <c r="DM37" s="483"/>
      <c r="DN37" s="483"/>
      <c r="DO37" s="483"/>
      <c r="DP37" s="483"/>
      <c r="DQ37" s="483"/>
      <c r="DR37" s="483"/>
      <c r="DS37" s="483"/>
      <c r="DT37" s="483"/>
      <c r="DU37" s="483"/>
      <c r="DV37" s="483"/>
      <c r="DW37" s="483"/>
      <c r="DX37" s="483"/>
      <c r="DY37" s="483"/>
      <c r="DZ37" s="483"/>
      <c r="EA37" s="483"/>
      <c r="EB37" s="483"/>
      <c r="EC37" s="483"/>
      <c r="ED37" s="483"/>
      <c r="EE37" s="483"/>
      <c r="EF37" s="483"/>
      <c r="EG37" s="483"/>
      <c r="EH37" s="483"/>
      <c r="EI37" s="483"/>
      <c r="EJ37" s="483"/>
      <c r="EK37" s="483"/>
      <c r="EL37" s="483"/>
      <c r="EM37" s="483"/>
      <c r="EN37" s="483"/>
      <c r="EO37" s="483"/>
      <c r="EP37" s="483"/>
      <c r="EQ37" s="483"/>
      <c r="ER37" s="483"/>
      <c r="ES37" s="483"/>
      <c r="ET37" s="483"/>
      <c r="EU37" s="483"/>
      <c r="EV37" s="483"/>
      <c r="EW37" s="483"/>
      <c r="EX37" s="483"/>
      <c r="EY37" s="483"/>
      <c r="EZ37" s="483"/>
      <c r="FA37" s="483"/>
      <c r="FB37" s="483"/>
      <c r="FC37" s="483"/>
      <c r="FD37" s="483"/>
      <c r="FE37" s="483"/>
      <c r="FF37" s="483"/>
      <c r="FG37" s="483"/>
      <c r="FH37" s="483"/>
      <c r="FI37" s="483"/>
      <c r="FJ37" s="483"/>
      <c r="FK37" s="483"/>
      <c r="FL37" s="483"/>
      <c r="FM37" s="483"/>
      <c r="FN37" s="483"/>
      <c r="FO37" s="483"/>
      <c r="FP37" s="483"/>
      <c r="FQ37" s="483"/>
      <c r="FR37" s="483"/>
      <c r="FS37" s="483"/>
      <c r="FT37" s="483"/>
      <c r="FU37" s="483"/>
      <c r="FV37" s="483"/>
      <c r="FW37" s="483"/>
      <c r="FX37" s="483"/>
      <c r="FY37" s="483"/>
      <c r="FZ37" s="483"/>
      <c r="GA37" s="483"/>
      <c r="GB37" s="483"/>
      <c r="GC37" s="483"/>
      <c r="GD37" s="483"/>
      <c r="GE37" s="483"/>
      <c r="GF37" s="483"/>
      <c r="GG37" s="483"/>
      <c r="GH37" s="483"/>
      <c r="GI37" s="483"/>
      <c r="GJ37" s="483"/>
      <c r="GK37" s="483"/>
      <c r="GL37" s="483"/>
      <c r="GM37" s="483"/>
      <c r="GN37" s="483"/>
      <c r="GO37" s="483"/>
      <c r="GP37" s="483"/>
      <c r="GQ37" s="483"/>
      <c r="GR37" s="483"/>
      <c r="GS37" s="483"/>
      <c r="GT37" s="483"/>
      <c r="GU37" s="483"/>
      <c r="GV37" s="483"/>
      <c r="GW37" s="483"/>
      <c r="GX37" s="483"/>
      <c r="GY37" s="483"/>
      <c r="GZ37" s="483"/>
      <c r="HA37" s="483"/>
      <c r="HB37" s="483"/>
      <c r="HC37" s="483"/>
      <c r="HD37" s="483"/>
      <c r="HE37" s="483"/>
      <c r="HF37" s="483"/>
      <c r="HG37" s="483"/>
      <c r="HH37" s="483"/>
      <c r="HI37" s="483"/>
      <c r="HJ37" s="483"/>
      <c r="HK37" s="483"/>
      <c r="HL37" s="483"/>
      <c r="HM37" s="483"/>
      <c r="HN37" s="483"/>
      <c r="HO37" s="483"/>
      <c r="HP37" s="483"/>
      <c r="HQ37" s="483"/>
      <c r="HR37" s="483"/>
      <c r="HS37" s="483"/>
      <c r="HT37" s="483"/>
      <c r="HU37" s="483"/>
      <c r="HV37" s="483"/>
      <c r="HW37" s="483"/>
      <c r="HX37" s="483"/>
      <c r="HY37" s="483"/>
      <c r="HZ37" s="483"/>
      <c r="IA37" s="483"/>
      <c r="IB37" s="483"/>
      <c r="IC37" s="483"/>
      <c r="ID37" s="483"/>
      <c r="IE37" s="483"/>
      <c r="IF37" s="483"/>
      <c r="IG37" s="483"/>
      <c r="IH37" s="483"/>
      <c r="II37" s="483"/>
      <c r="IJ37" s="483"/>
      <c r="IK37" s="483"/>
      <c r="IL37" s="483"/>
      <c r="IM37" s="483"/>
      <c r="IN37" s="483"/>
      <c r="IO37" s="483"/>
      <c r="IP37" s="483"/>
      <c r="IQ37" s="483"/>
      <c r="IR37" s="483"/>
      <c r="IS37" s="483"/>
      <c r="IT37" s="483"/>
      <c r="IU37" s="483"/>
      <c r="IV37" s="483"/>
    </row>
    <row r="38" spans="1:256" ht="24.75" customHeight="1">
      <c r="A38" s="875" t="s">
        <v>570</v>
      </c>
      <c r="B38" s="854">
        <v>-4000</v>
      </c>
      <c r="C38" s="478"/>
      <c r="D38" s="479"/>
      <c r="E38" s="479"/>
      <c r="F38" s="480"/>
      <c r="G38" s="480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0"/>
      <c r="AY38" s="480"/>
      <c r="AZ38" s="480"/>
      <c r="BA38" s="480"/>
      <c r="BB38" s="480"/>
      <c r="BC38" s="480"/>
      <c r="BD38" s="480"/>
      <c r="BE38" s="480"/>
      <c r="BF38" s="480"/>
      <c r="BG38" s="480"/>
      <c r="BH38" s="480"/>
      <c r="BI38" s="480"/>
      <c r="BJ38" s="480"/>
      <c r="BK38" s="480"/>
      <c r="BL38" s="480"/>
      <c r="BM38" s="480"/>
      <c r="BN38" s="480"/>
      <c r="BO38" s="480"/>
      <c r="BP38" s="480"/>
      <c r="BQ38" s="480"/>
      <c r="BR38" s="480"/>
      <c r="BS38" s="480"/>
      <c r="BT38" s="480"/>
      <c r="BU38" s="480"/>
      <c r="BV38" s="480"/>
      <c r="BW38" s="480"/>
      <c r="BX38" s="480"/>
      <c r="BY38" s="480"/>
      <c r="BZ38" s="480"/>
      <c r="CA38" s="480"/>
      <c r="CB38" s="480"/>
      <c r="CC38" s="480"/>
      <c r="CD38" s="480"/>
      <c r="CE38" s="480"/>
      <c r="CF38" s="480"/>
      <c r="CG38" s="480"/>
      <c r="CH38" s="480"/>
      <c r="CI38" s="480"/>
      <c r="CJ38" s="480"/>
      <c r="CK38" s="480"/>
      <c r="CL38" s="480"/>
      <c r="CM38" s="480"/>
      <c r="CN38" s="480"/>
      <c r="CO38" s="480"/>
      <c r="CP38" s="480"/>
      <c r="CQ38" s="480"/>
      <c r="CR38" s="480"/>
      <c r="CS38" s="480"/>
      <c r="CT38" s="480"/>
      <c r="CU38" s="480"/>
      <c r="CV38" s="480"/>
      <c r="CW38" s="480"/>
      <c r="CX38" s="480"/>
      <c r="CY38" s="480"/>
      <c r="CZ38" s="480"/>
      <c r="DA38" s="480"/>
      <c r="DB38" s="480"/>
      <c r="DC38" s="480"/>
      <c r="DD38" s="480"/>
      <c r="DE38" s="480"/>
      <c r="DF38" s="480"/>
      <c r="DG38" s="480"/>
      <c r="DH38" s="480"/>
      <c r="DI38" s="480"/>
      <c r="DJ38" s="480"/>
      <c r="DK38" s="480"/>
      <c r="DL38" s="480"/>
      <c r="DM38" s="480"/>
      <c r="DN38" s="480"/>
      <c r="DO38" s="480"/>
      <c r="DP38" s="480"/>
      <c r="DQ38" s="480"/>
      <c r="DR38" s="480"/>
      <c r="DS38" s="480"/>
      <c r="DT38" s="480"/>
      <c r="DU38" s="480"/>
      <c r="DV38" s="480"/>
      <c r="DW38" s="480"/>
      <c r="DX38" s="480"/>
      <c r="DY38" s="480"/>
      <c r="DZ38" s="480"/>
      <c r="EA38" s="480"/>
      <c r="EB38" s="480"/>
      <c r="EC38" s="480"/>
      <c r="ED38" s="480"/>
      <c r="EE38" s="480"/>
      <c r="EF38" s="480"/>
      <c r="EG38" s="480"/>
      <c r="EH38" s="480"/>
      <c r="EI38" s="480"/>
      <c r="EJ38" s="480"/>
      <c r="EK38" s="480"/>
      <c r="EL38" s="480"/>
      <c r="EM38" s="480"/>
      <c r="EN38" s="480"/>
      <c r="EO38" s="480"/>
      <c r="EP38" s="480"/>
      <c r="EQ38" s="480"/>
      <c r="ER38" s="480"/>
      <c r="ES38" s="480"/>
      <c r="ET38" s="480"/>
      <c r="EU38" s="480"/>
      <c r="EV38" s="480"/>
      <c r="EW38" s="480"/>
      <c r="EX38" s="480"/>
      <c r="EY38" s="480"/>
      <c r="EZ38" s="480"/>
      <c r="FA38" s="480"/>
      <c r="FB38" s="480"/>
      <c r="FC38" s="480"/>
      <c r="FD38" s="480"/>
      <c r="FE38" s="480"/>
      <c r="FF38" s="480"/>
      <c r="FG38" s="480"/>
      <c r="FH38" s="480"/>
      <c r="FI38" s="480"/>
      <c r="FJ38" s="480"/>
      <c r="FK38" s="480"/>
      <c r="FL38" s="480"/>
      <c r="FM38" s="480"/>
      <c r="FN38" s="480"/>
      <c r="FO38" s="480"/>
      <c r="FP38" s="480"/>
      <c r="FQ38" s="480"/>
      <c r="FR38" s="480"/>
      <c r="FS38" s="480"/>
      <c r="FT38" s="480"/>
      <c r="FU38" s="480"/>
      <c r="FV38" s="480"/>
      <c r="FW38" s="480"/>
      <c r="FX38" s="480"/>
      <c r="FY38" s="480"/>
      <c r="FZ38" s="480"/>
      <c r="GA38" s="480"/>
      <c r="GB38" s="480"/>
      <c r="GC38" s="480"/>
      <c r="GD38" s="480"/>
      <c r="GE38" s="480"/>
      <c r="GF38" s="480"/>
      <c r="GG38" s="480"/>
      <c r="GH38" s="480"/>
      <c r="GI38" s="480"/>
      <c r="GJ38" s="480"/>
      <c r="GK38" s="480"/>
      <c r="GL38" s="480"/>
      <c r="GM38" s="480"/>
      <c r="GN38" s="480"/>
      <c r="GO38" s="480"/>
      <c r="GP38" s="480"/>
      <c r="GQ38" s="480"/>
      <c r="GR38" s="480"/>
      <c r="GS38" s="480"/>
      <c r="GT38" s="480"/>
      <c r="GU38" s="480"/>
      <c r="GV38" s="480"/>
      <c r="GW38" s="480"/>
      <c r="GX38" s="480"/>
      <c r="GY38" s="480"/>
      <c r="GZ38" s="480"/>
      <c r="HA38" s="480"/>
      <c r="HB38" s="480"/>
      <c r="HC38" s="480"/>
      <c r="HD38" s="480"/>
      <c r="HE38" s="480"/>
      <c r="HF38" s="480"/>
      <c r="HG38" s="480"/>
      <c r="HH38" s="480"/>
      <c r="HI38" s="480"/>
      <c r="HJ38" s="480"/>
      <c r="HK38" s="480"/>
      <c r="HL38" s="480"/>
      <c r="HM38" s="480"/>
      <c r="HN38" s="480"/>
      <c r="HO38" s="480"/>
      <c r="HP38" s="480"/>
      <c r="HQ38" s="480"/>
      <c r="HR38" s="480"/>
      <c r="HS38" s="480"/>
      <c r="HT38" s="480"/>
      <c r="HU38" s="480"/>
      <c r="HV38" s="480"/>
      <c r="HW38" s="480"/>
      <c r="HX38" s="480"/>
      <c r="HY38" s="480"/>
      <c r="HZ38" s="480"/>
      <c r="IA38" s="480"/>
      <c r="IB38" s="480"/>
      <c r="IC38" s="480"/>
      <c r="ID38" s="480"/>
      <c r="IE38" s="480"/>
      <c r="IF38" s="480"/>
      <c r="IG38" s="480"/>
      <c r="IH38" s="480"/>
      <c r="II38" s="480"/>
      <c r="IJ38" s="480"/>
      <c r="IK38" s="480"/>
      <c r="IL38" s="480"/>
      <c r="IM38" s="480"/>
      <c r="IN38" s="480"/>
      <c r="IO38" s="480"/>
      <c r="IP38" s="480"/>
      <c r="IQ38" s="480"/>
      <c r="IR38" s="480"/>
      <c r="IS38" s="480"/>
      <c r="IT38" s="480"/>
      <c r="IU38" s="480"/>
      <c r="IV38" s="480"/>
    </row>
    <row r="39" spans="1:256" ht="25.5" customHeight="1">
      <c r="A39" s="876" t="s">
        <v>571</v>
      </c>
      <c r="B39" s="854">
        <v>-343338</v>
      </c>
      <c r="C39" s="478"/>
      <c r="D39" s="479"/>
      <c r="E39" s="479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80"/>
      <c r="AF39" s="480"/>
      <c r="AG39" s="480"/>
      <c r="AH39" s="480"/>
      <c r="AI39" s="480"/>
      <c r="AJ39" s="480"/>
      <c r="AK39" s="480"/>
      <c r="AL39" s="480"/>
      <c r="AM39" s="480"/>
      <c r="AN39" s="480"/>
      <c r="AO39" s="480"/>
      <c r="AP39" s="480"/>
      <c r="AQ39" s="480"/>
      <c r="AR39" s="480"/>
      <c r="AS39" s="480"/>
      <c r="AT39" s="480"/>
      <c r="AU39" s="480"/>
      <c r="AV39" s="480"/>
      <c r="AW39" s="480"/>
      <c r="AX39" s="480"/>
      <c r="AY39" s="480"/>
      <c r="AZ39" s="480"/>
      <c r="BA39" s="480"/>
      <c r="BB39" s="480"/>
      <c r="BC39" s="480"/>
      <c r="BD39" s="480"/>
      <c r="BE39" s="480"/>
      <c r="BF39" s="480"/>
      <c r="BG39" s="480"/>
      <c r="BH39" s="480"/>
      <c r="BI39" s="480"/>
      <c r="BJ39" s="480"/>
      <c r="BK39" s="480"/>
      <c r="BL39" s="480"/>
      <c r="BM39" s="480"/>
      <c r="BN39" s="480"/>
      <c r="BO39" s="480"/>
      <c r="BP39" s="480"/>
      <c r="BQ39" s="480"/>
      <c r="BR39" s="480"/>
      <c r="BS39" s="480"/>
      <c r="BT39" s="480"/>
      <c r="BU39" s="480"/>
      <c r="BV39" s="480"/>
      <c r="BW39" s="480"/>
      <c r="BX39" s="480"/>
      <c r="BY39" s="480"/>
      <c r="BZ39" s="480"/>
      <c r="CA39" s="480"/>
      <c r="CB39" s="480"/>
      <c r="CC39" s="480"/>
      <c r="CD39" s="480"/>
      <c r="CE39" s="480"/>
      <c r="CF39" s="480"/>
      <c r="CG39" s="480"/>
      <c r="CH39" s="480"/>
      <c r="CI39" s="480"/>
      <c r="CJ39" s="480"/>
      <c r="CK39" s="480"/>
      <c r="CL39" s="480"/>
      <c r="CM39" s="480"/>
      <c r="CN39" s="480"/>
      <c r="CO39" s="480"/>
      <c r="CP39" s="480"/>
      <c r="CQ39" s="480"/>
      <c r="CR39" s="480"/>
      <c r="CS39" s="480"/>
      <c r="CT39" s="480"/>
      <c r="CU39" s="480"/>
      <c r="CV39" s="480"/>
      <c r="CW39" s="480"/>
      <c r="CX39" s="480"/>
      <c r="CY39" s="480"/>
      <c r="CZ39" s="480"/>
      <c r="DA39" s="480"/>
      <c r="DB39" s="480"/>
      <c r="DC39" s="480"/>
      <c r="DD39" s="480"/>
      <c r="DE39" s="480"/>
      <c r="DF39" s="480"/>
      <c r="DG39" s="480"/>
      <c r="DH39" s="480"/>
      <c r="DI39" s="480"/>
      <c r="DJ39" s="480"/>
      <c r="DK39" s="480"/>
      <c r="DL39" s="480"/>
      <c r="DM39" s="480"/>
      <c r="DN39" s="480"/>
      <c r="DO39" s="480"/>
      <c r="DP39" s="480"/>
      <c r="DQ39" s="480"/>
      <c r="DR39" s="480"/>
      <c r="DS39" s="480"/>
      <c r="DT39" s="480"/>
      <c r="DU39" s="480"/>
      <c r="DV39" s="480"/>
      <c r="DW39" s="480"/>
      <c r="DX39" s="480"/>
      <c r="DY39" s="480"/>
      <c r="DZ39" s="480"/>
      <c r="EA39" s="480"/>
      <c r="EB39" s="480"/>
      <c r="EC39" s="480"/>
      <c r="ED39" s="480"/>
      <c r="EE39" s="480"/>
      <c r="EF39" s="480"/>
      <c r="EG39" s="480"/>
      <c r="EH39" s="480"/>
      <c r="EI39" s="480"/>
      <c r="EJ39" s="480"/>
      <c r="EK39" s="480"/>
      <c r="EL39" s="480"/>
      <c r="EM39" s="480"/>
      <c r="EN39" s="480"/>
      <c r="EO39" s="480"/>
      <c r="EP39" s="480"/>
      <c r="EQ39" s="480"/>
      <c r="ER39" s="480"/>
      <c r="ES39" s="480"/>
      <c r="ET39" s="480"/>
      <c r="EU39" s="480"/>
      <c r="EV39" s="480"/>
      <c r="EW39" s="480"/>
      <c r="EX39" s="480"/>
      <c r="EY39" s="480"/>
      <c r="EZ39" s="480"/>
      <c r="FA39" s="480"/>
      <c r="FB39" s="480"/>
      <c r="FC39" s="480"/>
      <c r="FD39" s="480"/>
      <c r="FE39" s="480"/>
      <c r="FF39" s="480"/>
      <c r="FG39" s="480"/>
      <c r="FH39" s="480"/>
      <c r="FI39" s="480"/>
      <c r="FJ39" s="480"/>
      <c r="FK39" s="480"/>
      <c r="FL39" s="480"/>
      <c r="FM39" s="480"/>
      <c r="FN39" s="480"/>
      <c r="FO39" s="480"/>
      <c r="FP39" s="480"/>
      <c r="FQ39" s="480"/>
      <c r="FR39" s="480"/>
      <c r="FS39" s="480"/>
      <c r="FT39" s="480"/>
      <c r="FU39" s="480"/>
      <c r="FV39" s="480"/>
      <c r="FW39" s="480"/>
      <c r="FX39" s="480"/>
      <c r="FY39" s="480"/>
      <c r="FZ39" s="480"/>
      <c r="GA39" s="480"/>
      <c r="GB39" s="480"/>
      <c r="GC39" s="480"/>
      <c r="GD39" s="480"/>
      <c r="GE39" s="480"/>
      <c r="GF39" s="480"/>
      <c r="GG39" s="480"/>
      <c r="GH39" s="480"/>
      <c r="GI39" s="480"/>
      <c r="GJ39" s="480"/>
      <c r="GK39" s="480"/>
      <c r="GL39" s="480"/>
      <c r="GM39" s="480"/>
      <c r="GN39" s="480"/>
      <c r="GO39" s="480"/>
      <c r="GP39" s="480"/>
      <c r="GQ39" s="480"/>
      <c r="GR39" s="480"/>
      <c r="GS39" s="480"/>
      <c r="GT39" s="480"/>
      <c r="GU39" s="480"/>
      <c r="GV39" s="480"/>
      <c r="GW39" s="480"/>
      <c r="GX39" s="480"/>
      <c r="GY39" s="480"/>
      <c r="GZ39" s="480"/>
      <c r="HA39" s="480"/>
      <c r="HB39" s="480"/>
      <c r="HC39" s="480"/>
      <c r="HD39" s="480"/>
      <c r="HE39" s="480"/>
      <c r="HF39" s="480"/>
      <c r="HG39" s="480"/>
      <c r="HH39" s="480"/>
      <c r="HI39" s="480"/>
      <c r="HJ39" s="480"/>
      <c r="HK39" s="480"/>
      <c r="HL39" s="480"/>
      <c r="HM39" s="480"/>
      <c r="HN39" s="480"/>
      <c r="HO39" s="480"/>
      <c r="HP39" s="480"/>
      <c r="HQ39" s="480"/>
      <c r="HR39" s="480"/>
      <c r="HS39" s="480"/>
      <c r="HT39" s="480"/>
      <c r="HU39" s="480"/>
      <c r="HV39" s="480"/>
      <c r="HW39" s="480"/>
      <c r="HX39" s="480"/>
      <c r="HY39" s="480"/>
      <c r="HZ39" s="480"/>
      <c r="IA39" s="480"/>
      <c r="IB39" s="480"/>
      <c r="IC39" s="480"/>
      <c r="ID39" s="480"/>
      <c r="IE39" s="480"/>
      <c r="IF39" s="480"/>
      <c r="IG39" s="480"/>
      <c r="IH39" s="480"/>
      <c r="II39" s="480"/>
      <c r="IJ39" s="480"/>
      <c r="IK39" s="480"/>
      <c r="IL39" s="480"/>
      <c r="IM39" s="480"/>
      <c r="IN39" s="480"/>
      <c r="IO39" s="480"/>
      <c r="IP39" s="480"/>
      <c r="IQ39" s="480"/>
      <c r="IR39" s="480"/>
      <c r="IS39" s="480"/>
      <c r="IT39" s="480"/>
      <c r="IU39" s="480"/>
      <c r="IV39" s="480"/>
    </row>
    <row r="40" spans="1:256" ht="33" customHeight="1">
      <c r="A40" s="862" t="s">
        <v>572</v>
      </c>
      <c r="B40" s="865">
        <v>233.4</v>
      </c>
      <c r="C40" s="478"/>
      <c r="D40" s="479"/>
      <c r="E40" s="479"/>
      <c r="F40" s="480"/>
      <c r="G40" s="480"/>
      <c r="H40" s="480"/>
      <c r="I40" s="480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480"/>
      <c r="AO40" s="480"/>
      <c r="AP40" s="480"/>
      <c r="AQ40" s="480"/>
      <c r="AR40" s="480"/>
      <c r="AS40" s="480"/>
      <c r="AT40" s="480"/>
      <c r="AU40" s="480"/>
      <c r="AV40" s="480"/>
      <c r="AW40" s="480"/>
      <c r="AX40" s="480"/>
      <c r="AY40" s="480"/>
      <c r="AZ40" s="480"/>
      <c r="BA40" s="480"/>
      <c r="BB40" s="480"/>
      <c r="BC40" s="480"/>
      <c r="BD40" s="480"/>
      <c r="BE40" s="480"/>
      <c r="BF40" s="480"/>
      <c r="BG40" s="480"/>
      <c r="BH40" s="480"/>
      <c r="BI40" s="480"/>
      <c r="BJ40" s="480"/>
      <c r="BK40" s="480"/>
      <c r="BL40" s="480"/>
      <c r="BM40" s="480"/>
      <c r="BN40" s="480"/>
      <c r="BO40" s="480"/>
      <c r="BP40" s="480"/>
      <c r="BQ40" s="480"/>
      <c r="BR40" s="480"/>
      <c r="BS40" s="480"/>
      <c r="BT40" s="480"/>
      <c r="BU40" s="480"/>
      <c r="BV40" s="480"/>
      <c r="BW40" s="480"/>
      <c r="BX40" s="480"/>
      <c r="BY40" s="480"/>
      <c r="BZ40" s="480"/>
      <c r="CA40" s="480"/>
      <c r="CB40" s="480"/>
      <c r="CC40" s="480"/>
      <c r="CD40" s="480"/>
      <c r="CE40" s="480"/>
      <c r="CF40" s="480"/>
      <c r="CG40" s="480"/>
      <c r="CH40" s="480"/>
      <c r="CI40" s="480"/>
      <c r="CJ40" s="480"/>
      <c r="CK40" s="480"/>
      <c r="CL40" s="480"/>
      <c r="CM40" s="480"/>
      <c r="CN40" s="480"/>
      <c r="CO40" s="480"/>
      <c r="CP40" s="480"/>
      <c r="CQ40" s="480"/>
      <c r="CR40" s="480"/>
      <c r="CS40" s="480"/>
      <c r="CT40" s="480"/>
      <c r="CU40" s="480"/>
      <c r="CV40" s="480"/>
      <c r="CW40" s="480"/>
      <c r="CX40" s="480"/>
      <c r="CY40" s="480"/>
      <c r="CZ40" s="480"/>
      <c r="DA40" s="480"/>
      <c r="DB40" s="480"/>
      <c r="DC40" s="480"/>
      <c r="DD40" s="480"/>
      <c r="DE40" s="480"/>
      <c r="DF40" s="480"/>
      <c r="DG40" s="480"/>
      <c r="DH40" s="480"/>
      <c r="DI40" s="480"/>
      <c r="DJ40" s="480"/>
      <c r="DK40" s="480"/>
      <c r="DL40" s="480"/>
      <c r="DM40" s="480"/>
      <c r="DN40" s="480"/>
      <c r="DO40" s="480"/>
      <c r="DP40" s="480"/>
      <c r="DQ40" s="480"/>
      <c r="DR40" s="480"/>
      <c r="DS40" s="480"/>
      <c r="DT40" s="480"/>
      <c r="DU40" s="480"/>
      <c r="DV40" s="480"/>
      <c r="DW40" s="480"/>
      <c r="DX40" s="480"/>
      <c r="DY40" s="480"/>
      <c r="DZ40" s="480"/>
      <c r="EA40" s="480"/>
      <c r="EB40" s="480"/>
      <c r="EC40" s="480"/>
      <c r="ED40" s="480"/>
      <c r="EE40" s="480"/>
      <c r="EF40" s="480"/>
      <c r="EG40" s="480"/>
      <c r="EH40" s="480"/>
      <c r="EI40" s="480"/>
      <c r="EJ40" s="480"/>
      <c r="EK40" s="480"/>
      <c r="EL40" s="480"/>
      <c r="EM40" s="480"/>
      <c r="EN40" s="480"/>
      <c r="EO40" s="480"/>
      <c r="EP40" s="480"/>
      <c r="EQ40" s="480"/>
      <c r="ER40" s="480"/>
      <c r="ES40" s="480"/>
      <c r="ET40" s="480"/>
      <c r="EU40" s="480"/>
      <c r="EV40" s="480"/>
      <c r="EW40" s="480"/>
      <c r="EX40" s="480"/>
      <c r="EY40" s="480"/>
      <c r="EZ40" s="480"/>
      <c r="FA40" s="480"/>
      <c r="FB40" s="480"/>
      <c r="FC40" s="480"/>
      <c r="FD40" s="480"/>
      <c r="FE40" s="480"/>
      <c r="FF40" s="480"/>
      <c r="FG40" s="480"/>
      <c r="FH40" s="480"/>
      <c r="FI40" s="480"/>
      <c r="FJ40" s="480"/>
      <c r="FK40" s="480"/>
      <c r="FL40" s="480"/>
      <c r="FM40" s="480"/>
      <c r="FN40" s="480"/>
      <c r="FO40" s="480"/>
      <c r="FP40" s="480"/>
      <c r="FQ40" s="480"/>
      <c r="FR40" s="480"/>
      <c r="FS40" s="480"/>
      <c r="FT40" s="480"/>
      <c r="FU40" s="480"/>
      <c r="FV40" s="480"/>
      <c r="FW40" s="480"/>
      <c r="FX40" s="480"/>
      <c r="FY40" s="480"/>
      <c r="FZ40" s="480"/>
      <c r="GA40" s="480"/>
      <c r="GB40" s="480"/>
      <c r="GC40" s="480"/>
      <c r="GD40" s="480"/>
      <c r="GE40" s="480"/>
      <c r="GF40" s="480"/>
      <c r="GG40" s="480"/>
      <c r="GH40" s="480"/>
      <c r="GI40" s="480"/>
      <c r="GJ40" s="480"/>
      <c r="GK40" s="480"/>
      <c r="GL40" s="480"/>
      <c r="GM40" s="480"/>
      <c r="GN40" s="480"/>
      <c r="GO40" s="480"/>
      <c r="GP40" s="480"/>
      <c r="GQ40" s="480"/>
      <c r="GR40" s="480"/>
      <c r="GS40" s="480"/>
      <c r="GT40" s="480"/>
      <c r="GU40" s="480"/>
      <c r="GV40" s="480"/>
      <c r="GW40" s="480"/>
      <c r="GX40" s="480"/>
      <c r="GY40" s="480"/>
      <c r="GZ40" s="480"/>
      <c r="HA40" s="480"/>
      <c r="HB40" s="480"/>
      <c r="HC40" s="480"/>
      <c r="HD40" s="480"/>
      <c r="HE40" s="480"/>
      <c r="HF40" s="480"/>
      <c r="HG40" s="480"/>
      <c r="HH40" s="480"/>
      <c r="HI40" s="480"/>
      <c r="HJ40" s="480"/>
      <c r="HK40" s="480"/>
      <c r="HL40" s="480"/>
      <c r="HM40" s="480"/>
      <c r="HN40" s="480"/>
      <c r="HO40" s="480"/>
      <c r="HP40" s="480"/>
      <c r="HQ40" s="480"/>
      <c r="HR40" s="480"/>
      <c r="HS40" s="480"/>
      <c r="HT40" s="480"/>
      <c r="HU40" s="480"/>
      <c r="HV40" s="480"/>
      <c r="HW40" s="480"/>
      <c r="HX40" s="480"/>
      <c r="HY40" s="480"/>
      <c r="HZ40" s="480"/>
      <c r="IA40" s="480"/>
      <c r="IB40" s="480"/>
      <c r="IC40" s="480"/>
      <c r="ID40" s="480"/>
      <c r="IE40" s="480"/>
      <c r="IF40" s="480"/>
      <c r="IG40" s="480"/>
      <c r="IH40" s="480"/>
      <c r="II40" s="480"/>
      <c r="IJ40" s="480"/>
      <c r="IK40" s="480"/>
      <c r="IL40" s="480"/>
      <c r="IM40" s="480"/>
      <c r="IN40" s="480"/>
      <c r="IO40" s="480"/>
      <c r="IP40" s="480"/>
      <c r="IQ40" s="480"/>
      <c r="IR40" s="480"/>
      <c r="IS40" s="480"/>
      <c r="IT40" s="480"/>
      <c r="IU40" s="480"/>
      <c r="IV40" s="480"/>
    </row>
    <row r="41" spans="1:256" ht="33" customHeight="1">
      <c r="A41" s="862" t="s">
        <v>573</v>
      </c>
      <c r="B41" s="865">
        <v>44669.5</v>
      </c>
      <c r="C41" s="478"/>
      <c r="D41" s="479"/>
      <c r="E41" s="479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0"/>
      <c r="AS41" s="480"/>
      <c r="AT41" s="480"/>
      <c r="AU41" s="480"/>
      <c r="AV41" s="480"/>
      <c r="AW41" s="480"/>
      <c r="AX41" s="480"/>
      <c r="AY41" s="480"/>
      <c r="AZ41" s="480"/>
      <c r="BA41" s="480"/>
      <c r="BB41" s="480"/>
      <c r="BC41" s="480"/>
      <c r="BD41" s="480"/>
      <c r="BE41" s="480"/>
      <c r="BF41" s="480"/>
      <c r="BG41" s="480"/>
      <c r="BH41" s="480"/>
      <c r="BI41" s="480"/>
      <c r="BJ41" s="480"/>
      <c r="BK41" s="480"/>
      <c r="BL41" s="480"/>
      <c r="BM41" s="480"/>
      <c r="BN41" s="480"/>
      <c r="BO41" s="480"/>
      <c r="BP41" s="480"/>
      <c r="BQ41" s="480"/>
      <c r="BR41" s="480"/>
      <c r="BS41" s="480"/>
      <c r="BT41" s="480"/>
      <c r="BU41" s="480"/>
      <c r="BV41" s="480"/>
      <c r="BW41" s="480"/>
      <c r="BX41" s="480"/>
      <c r="BY41" s="480"/>
      <c r="BZ41" s="480"/>
      <c r="CA41" s="480"/>
      <c r="CB41" s="480"/>
      <c r="CC41" s="480"/>
      <c r="CD41" s="480"/>
      <c r="CE41" s="480"/>
      <c r="CF41" s="480"/>
      <c r="CG41" s="480"/>
      <c r="CH41" s="480"/>
      <c r="CI41" s="480"/>
      <c r="CJ41" s="480"/>
      <c r="CK41" s="480"/>
      <c r="CL41" s="480"/>
      <c r="CM41" s="480"/>
      <c r="CN41" s="480"/>
      <c r="CO41" s="480"/>
      <c r="CP41" s="480"/>
      <c r="CQ41" s="480"/>
      <c r="CR41" s="480"/>
      <c r="CS41" s="480"/>
      <c r="CT41" s="480"/>
      <c r="CU41" s="480"/>
      <c r="CV41" s="480"/>
      <c r="CW41" s="480"/>
      <c r="CX41" s="480"/>
      <c r="CY41" s="480"/>
      <c r="CZ41" s="480"/>
      <c r="DA41" s="480"/>
      <c r="DB41" s="480"/>
      <c r="DC41" s="480"/>
      <c r="DD41" s="480"/>
      <c r="DE41" s="480"/>
      <c r="DF41" s="480"/>
      <c r="DG41" s="480"/>
      <c r="DH41" s="480"/>
      <c r="DI41" s="480"/>
      <c r="DJ41" s="480"/>
      <c r="DK41" s="480"/>
      <c r="DL41" s="480"/>
      <c r="DM41" s="480"/>
      <c r="DN41" s="480"/>
      <c r="DO41" s="480"/>
      <c r="DP41" s="480"/>
      <c r="DQ41" s="480"/>
      <c r="DR41" s="480"/>
      <c r="DS41" s="480"/>
      <c r="DT41" s="480"/>
      <c r="DU41" s="480"/>
      <c r="DV41" s="480"/>
      <c r="DW41" s="480"/>
      <c r="DX41" s="480"/>
      <c r="DY41" s="480"/>
      <c r="DZ41" s="480"/>
      <c r="EA41" s="480"/>
      <c r="EB41" s="480"/>
      <c r="EC41" s="480"/>
      <c r="ED41" s="480"/>
      <c r="EE41" s="480"/>
      <c r="EF41" s="480"/>
      <c r="EG41" s="480"/>
      <c r="EH41" s="480"/>
      <c r="EI41" s="480"/>
      <c r="EJ41" s="480"/>
      <c r="EK41" s="480"/>
      <c r="EL41" s="480"/>
      <c r="EM41" s="480"/>
      <c r="EN41" s="480"/>
      <c r="EO41" s="480"/>
      <c r="EP41" s="480"/>
      <c r="EQ41" s="480"/>
      <c r="ER41" s="480"/>
      <c r="ES41" s="480"/>
      <c r="ET41" s="480"/>
      <c r="EU41" s="480"/>
      <c r="EV41" s="480"/>
      <c r="EW41" s="480"/>
      <c r="EX41" s="480"/>
      <c r="EY41" s="480"/>
      <c r="EZ41" s="480"/>
      <c r="FA41" s="480"/>
      <c r="FB41" s="480"/>
      <c r="FC41" s="480"/>
      <c r="FD41" s="480"/>
      <c r="FE41" s="480"/>
      <c r="FF41" s="480"/>
      <c r="FG41" s="480"/>
      <c r="FH41" s="480"/>
      <c r="FI41" s="480"/>
      <c r="FJ41" s="480"/>
      <c r="FK41" s="480"/>
      <c r="FL41" s="480"/>
      <c r="FM41" s="480"/>
      <c r="FN41" s="480"/>
      <c r="FO41" s="480"/>
      <c r="FP41" s="480"/>
      <c r="FQ41" s="480"/>
      <c r="FR41" s="480"/>
      <c r="FS41" s="480"/>
      <c r="FT41" s="480"/>
      <c r="FU41" s="480"/>
      <c r="FV41" s="480"/>
      <c r="FW41" s="480"/>
      <c r="FX41" s="480"/>
      <c r="FY41" s="480"/>
      <c r="FZ41" s="480"/>
      <c r="GA41" s="480"/>
      <c r="GB41" s="480"/>
      <c r="GC41" s="480"/>
      <c r="GD41" s="480"/>
      <c r="GE41" s="480"/>
      <c r="GF41" s="480"/>
      <c r="GG41" s="480"/>
      <c r="GH41" s="480"/>
      <c r="GI41" s="480"/>
      <c r="GJ41" s="480"/>
      <c r="GK41" s="480"/>
      <c r="GL41" s="480"/>
      <c r="GM41" s="480"/>
      <c r="GN41" s="480"/>
      <c r="GO41" s="480"/>
      <c r="GP41" s="480"/>
      <c r="GQ41" s="480"/>
      <c r="GR41" s="480"/>
      <c r="GS41" s="480"/>
      <c r="GT41" s="480"/>
      <c r="GU41" s="480"/>
      <c r="GV41" s="480"/>
      <c r="GW41" s="480"/>
      <c r="GX41" s="480"/>
      <c r="GY41" s="480"/>
      <c r="GZ41" s="480"/>
      <c r="HA41" s="480"/>
      <c r="HB41" s="480"/>
      <c r="HC41" s="480"/>
      <c r="HD41" s="480"/>
      <c r="HE41" s="480"/>
      <c r="HF41" s="480"/>
      <c r="HG41" s="480"/>
      <c r="HH41" s="480"/>
      <c r="HI41" s="480"/>
      <c r="HJ41" s="480"/>
      <c r="HK41" s="480"/>
      <c r="HL41" s="480"/>
      <c r="HM41" s="480"/>
      <c r="HN41" s="480"/>
      <c r="HO41" s="480"/>
      <c r="HP41" s="480"/>
      <c r="HQ41" s="480"/>
      <c r="HR41" s="480"/>
      <c r="HS41" s="480"/>
      <c r="HT41" s="480"/>
      <c r="HU41" s="480"/>
      <c r="HV41" s="480"/>
      <c r="HW41" s="480"/>
      <c r="HX41" s="480"/>
      <c r="HY41" s="480"/>
      <c r="HZ41" s="480"/>
      <c r="IA41" s="480"/>
      <c r="IB41" s="480"/>
      <c r="IC41" s="480"/>
      <c r="ID41" s="480"/>
      <c r="IE41" s="480"/>
      <c r="IF41" s="480"/>
      <c r="IG41" s="480"/>
      <c r="IH41" s="480"/>
      <c r="II41" s="480"/>
      <c r="IJ41" s="480"/>
      <c r="IK41" s="480"/>
      <c r="IL41" s="480"/>
      <c r="IM41" s="480"/>
      <c r="IN41" s="480"/>
      <c r="IO41" s="480"/>
      <c r="IP41" s="480"/>
      <c r="IQ41" s="480"/>
      <c r="IR41" s="480"/>
      <c r="IS41" s="480"/>
      <c r="IT41" s="480"/>
      <c r="IU41" s="480"/>
      <c r="IV41" s="480"/>
    </row>
    <row r="42" spans="1:256" ht="34.5" customHeight="1">
      <c r="A42" s="855" t="s">
        <v>611</v>
      </c>
      <c r="B42" s="856">
        <v>-322849.44</v>
      </c>
      <c r="C42" s="485"/>
      <c r="D42" s="850" t="s">
        <v>575</v>
      </c>
      <c r="E42" s="479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0"/>
      <c r="AS42" s="480"/>
      <c r="AT42" s="480"/>
      <c r="AU42" s="480"/>
      <c r="AV42" s="480"/>
      <c r="AW42" s="480"/>
      <c r="AX42" s="480"/>
      <c r="AY42" s="480"/>
      <c r="AZ42" s="480"/>
      <c r="BA42" s="480"/>
      <c r="BB42" s="480"/>
      <c r="BC42" s="480"/>
      <c r="BD42" s="480"/>
      <c r="BE42" s="480"/>
      <c r="BF42" s="480"/>
      <c r="BG42" s="480"/>
      <c r="BH42" s="480"/>
      <c r="BI42" s="480"/>
      <c r="BJ42" s="480"/>
      <c r="BK42" s="480"/>
      <c r="BL42" s="480"/>
      <c r="BM42" s="480"/>
      <c r="BN42" s="480"/>
      <c r="BO42" s="480"/>
      <c r="BP42" s="480"/>
      <c r="BQ42" s="480"/>
      <c r="BR42" s="480"/>
      <c r="BS42" s="480"/>
      <c r="BT42" s="480"/>
      <c r="BU42" s="480"/>
      <c r="BV42" s="480"/>
      <c r="BW42" s="480"/>
      <c r="BX42" s="480"/>
      <c r="BY42" s="480"/>
      <c r="BZ42" s="480"/>
      <c r="CA42" s="480"/>
      <c r="CB42" s="480"/>
      <c r="CC42" s="480"/>
      <c r="CD42" s="480"/>
      <c r="CE42" s="480"/>
      <c r="CF42" s="480"/>
      <c r="CG42" s="480"/>
      <c r="CH42" s="480"/>
      <c r="CI42" s="480"/>
      <c r="CJ42" s="480"/>
      <c r="CK42" s="480"/>
      <c r="CL42" s="480"/>
      <c r="CM42" s="480"/>
      <c r="CN42" s="480"/>
      <c r="CO42" s="480"/>
      <c r="CP42" s="480"/>
      <c r="CQ42" s="480"/>
      <c r="CR42" s="480"/>
      <c r="CS42" s="480"/>
      <c r="CT42" s="480"/>
      <c r="CU42" s="480"/>
      <c r="CV42" s="480"/>
      <c r="CW42" s="480"/>
      <c r="CX42" s="480"/>
      <c r="CY42" s="480"/>
      <c r="CZ42" s="480"/>
      <c r="DA42" s="480"/>
      <c r="DB42" s="480"/>
      <c r="DC42" s="480"/>
      <c r="DD42" s="480"/>
      <c r="DE42" s="480"/>
      <c r="DF42" s="480"/>
      <c r="DG42" s="480"/>
      <c r="DH42" s="480"/>
      <c r="DI42" s="480"/>
      <c r="DJ42" s="480"/>
      <c r="DK42" s="480"/>
      <c r="DL42" s="480"/>
      <c r="DM42" s="480"/>
      <c r="DN42" s="480"/>
      <c r="DO42" s="480"/>
      <c r="DP42" s="480"/>
      <c r="DQ42" s="480"/>
      <c r="DR42" s="480"/>
      <c r="DS42" s="480"/>
      <c r="DT42" s="480"/>
      <c r="DU42" s="480"/>
      <c r="DV42" s="480"/>
      <c r="DW42" s="480"/>
      <c r="DX42" s="480"/>
      <c r="DY42" s="480"/>
      <c r="DZ42" s="480"/>
      <c r="EA42" s="480"/>
      <c r="EB42" s="480"/>
      <c r="EC42" s="480"/>
      <c r="ED42" s="480"/>
      <c r="EE42" s="480"/>
      <c r="EF42" s="480"/>
      <c r="EG42" s="480"/>
      <c r="EH42" s="480"/>
      <c r="EI42" s="480"/>
      <c r="EJ42" s="480"/>
      <c r="EK42" s="480"/>
      <c r="EL42" s="480"/>
      <c r="EM42" s="480"/>
      <c r="EN42" s="480"/>
      <c r="EO42" s="480"/>
      <c r="EP42" s="480"/>
      <c r="EQ42" s="480"/>
      <c r="ER42" s="480"/>
      <c r="ES42" s="480"/>
      <c r="ET42" s="480"/>
      <c r="EU42" s="480"/>
      <c r="EV42" s="480"/>
      <c r="EW42" s="480"/>
      <c r="EX42" s="480"/>
      <c r="EY42" s="480"/>
      <c r="EZ42" s="480"/>
      <c r="FA42" s="480"/>
      <c r="FB42" s="480"/>
      <c r="FC42" s="480"/>
      <c r="FD42" s="480"/>
      <c r="FE42" s="480"/>
      <c r="FF42" s="480"/>
      <c r="FG42" s="480"/>
      <c r="FH42" s="480"/>
      <c r="FI42" s="480"/>
      <c r="FJ42" s="480"/>
      <c r="FK42" s="480"/>
      <c r="FL42" s="480"/>
      <c r="FM42" s="480"/>
      <c r="FN42" s="480"/>
      <c r="FO42" s="480"/>
      <c r="FP42" s="480"/>
      <c r="FQ42" s="480"/>
      <c r="FR42" s="480"/>
      <c r="FS42" s="480"/>
      <c r="FT42" s="480"/>
      <c r="FU42" s="480"/>
      <c r="FV42" s="480"/>
      <c r="FW42" s="480"/>
      <c r="FX42" s="480"/>
      <c r="FY42" s="480"/>
      <c r="FZ42" s="480"/>
      <c r="GA42" s="480"/>
      <c r="GB42" s="480"/>
      <c r="GC42" s="480"/>
      <c r="GD42" s="480"/>
      <c r="GE42" s="480"/>
      <c r="GF42" s="480"/>
      <c r="GG42" s="480"/>
      <c r="GH42" s="480"/>
      <c r="GI42" s="480"/>
      <c r="GJ42" s="480"/>
      <c r="GK42" s="480"/>
      <c r="GL42" s="480"/>
      <c r="GM42" s="480"/>
      <c r="GN42" s="480"/>
      <c r="GO42" s="480"/>
      <c r="GP42" s="480"/>
      <c r="GQ42" s="480"/>
      <c r="GR42" s="480"/>
      <c r="GS42" s="480"/>
      <c r="GT42" s="480"/>
      <c r="GU42" s="480"/>
      <c r="GV42" s="480"/>
      <c r="GW42" s="480"/>
      <c r="GX42" s="480"/>
      <c r="GY42" s="480"/>
      <c r="GZ42" s="480"/>
      <c r="HA42" s="480"/>
      <c r="HB42" s="480"/>
      <c r="HC42" s="480"/>
      <c r="HD42" s="480"/>
      <c r="HE42" s="480"/>
      <c r="HF42" s="480"/>
      <c r="HG42" s="480"/>
      <c r="HH42" s="480"/>
      <c r="HI42" s="480"/>
      <c r="HJ42" s="480"/>
      <c r="HK42" s="480"/>
      <c r="HL42" s="480"/>
      <c r="HM42" s="480"/>
      <c r="HN42" s="480"/>
      <c r="HO42" s="480"/>
      <c r="HP42" s="480"/>
      <c r="HQ42" s="480"/>
      <c r="HR42" s="480"/>
      <c r="HS42" s="480"/>
      <c r="HT42" s="480"/>
      <c r="HU42" s="480"/>
      <c r="HV42" s="480"/>
      <c r="HW42" s="480"/>
      <c r="HX42" s="480"/>
      <c r="HY42" s="480"/>
      <c r="HZ42" s="480"/>
      <c r="IA42" s="480"/>
      <c r="IB42" s="480"/>
      <c r="IC42" s="480"/>
      <c r="ID42" s="480"/>
      <c r="IE42" s="480"/>
      <c r="IF42" s="480"/>
      <c r="IG42" s="480"/>
      <c r="IH42" s="480"/>
      <c r="II42" s="480"/>
      <c r="IJ42" s="480"/>
      <c r="IK42" s="480"/>
      <c r="IL42" s="480"/>
      <c r="IM42" s="480"/>
      <c r="IN42" s="480"/>
      <c r="IO42" s="480"/>
      <c r="IP42" s="480"/>
      <c r="IQ42" s="480"/>
      <c r="IR42" s="480"/>
      <c r="IS42" s="480"/>
      <c r="IT42" s="480"/>
      <c r="IU42" s="480"/>
      <c r="IV42" s="480"/>
    </row>
    <row r="43" spans="1:256" ht="1.5" customHeight="1">
      <c r="A43" s="885"/>
      <c r="B43" s="955"/>
      <c r="C43" s="485"/>
      <c r="D43" s="850"/>
      <c r="E43" s="479"/>
      <c r="F43" s="480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0"/>
      <c r="AD43" s="480"/>
      <c r="AE43" s="480"/>
      <c r="AF43" s="480"/>
      <c r="AG43" s="480"/>
      <c r="AH43" s="480"/>
      <c r="AI43" s="480"/>
      <c r="AJ43" s="480"/>
      <c r="AK43" s="480"/>
      <c r="AL43" s="480"/>
      <c r="AM43" s="480"/>
      <c r="AN43" s="480"/>
      <c r="AO43" s="480"/>
      <c r="AP43" s="480"/>
      <c r="AQ43" s="480"/>
      <c r="AR43" s="480"/>
      <c r="AS43" s="480"/>
      <c r="AT43" s="480"/>
      <c r="AU43" s="480"/>
      <c r="AV43" s="480"/>
      <c r="AW43" s="480"/>
      <c r="AX43" s="480"/>
      <c r="AY43" s="480"/>
      <c r="AZ43" s="480"/>
      <c r="BA43" s="480"/>
      <c r="BB43" s="480"/>
      <c r="BC43" s="480"/>
      <c r="BD43" s="480"/>
      <c r="BE43" s="480"/>
      <c r="BF43" s="480"/>
      <c r="BG43" s="480"/>
      <c r="BH43" s="480"/>
      <c r="BI43" s="480"/>
      <c r="BJ43" s="480"/>
      <c r="BK43" s="480"/>
      <c r="BL43" s="480"/>
      <c r="BM43" s="480"/>
      <c r="BN43" s="480"/>
      <c r="BO43" s="480"/>
      <c r="BP43" s="480"/>
      <c r="BQ43" s="480"/>
      <c r="BR43" s="480"/>
      <c r="BS43" s="480"/>
      <c r="BT43" s="480"/>
      <c r="BU43" s="480"/>
      <c r="BV43" s="480"/>
      <c r="BW43" s="480"/>
      <c r="BX43" s="480"/>
      <c r="BY43" s="480"/>
      <c r="BZ43" s="480"/>
      <c r="CA43" s="480"/>
      <c r="CB43" s="480"/>
      <c r="CC43" s="480"/>
      <c r="CD43" s="480"/>
      <c r="CE43" s="480"/>
      <c r="CF43" s="480"/>
      <c r="CG43" s="480"/>
      <c r="CH43" s="480"/>
      <c r="CI43" s="480"/>
      <c r="CJ43" s="480"/>
      <c r="CK43" s="480"/>
      <c r="CL43" s="480"/>
      <c r="CM43" s="480"/>
      <c r="CN43" s="480"/>
      <c r="CO43" s="480"/>
      <c r="CP43" s="480"/>
      <c r="CQ43" s="480"/>
      <c r="CR43" s="480"/>
      <c r="CS43" s="480"/>
      <c r="CT43" s="480"/>
      <c r="CU43" s="480"/>
      <c r="CV43" s="480"/>
      <c r="CW43" s="480"/>
      <c r="CX43" s="480"/>
      <c r="CY43" s="480"/>
      <c r="CZ43" s="480"/>
      <c r="DA43" s="480"/>
      <c r="DB43" s="480"/>
      <c r="DC43" s="480"/>
      <c r="DD43" s="480"/>
      <c r="DE43" s="480"/>
      <c r="DF43" s="480"/>
      <c r="DG43" s="480"/>
      <c r="DH43" s="480"/>
      <c r="DI43" s="480"/>
      <c r="DJ43" s="480"/>
      <c r="DK43" s="480"/>
      <c r="DL43" s="480"/>
      <c r="DM43" s="480"/>
      <c r="DN43" s="480"/>
      <c r="DO43" s="480"/>
      <c r="DP43" s="480"/>
      <c r="DQ43" s="480"/>
      <c r="DR43" s="480"/>
      <c r="DS43" s="480"/>
      <c r="DT43" s="480"/>
      <c r="DU43" s="480"/>
      <c r="DV43" s="480"/>
      <c r="DW43" s="480"/>
      <c r="DX43" s="480"/>
      <c r="DY43" s="480"/>
      <c r="DZ43" s="480"/>
      <c r="EA43" s="480"/>
      <c r="EB43" s="480"/>
      <c r="EC43" s="480"/>
      <c r="ED43" s="480"/>
      <c r="EE43" s="480"/>
      <c r="EF43" s="480"/>
      <c r="EG43" s="480"/>
      <c r="EH43" s="480"/>
      <c r="EI43" s="480"/>
      <c r="EJ43" s="480"/>
      <c r="EK43" s="480"/>
      <c r="EL43" s="480"/>
      <c r="EM43" s="480"/>
      <c r="EN43" s="480"/>
      <c r="EO43" s="480"/>
      <c r="EP43" s="480"/>
      <c r="EQ43" s="480"/>
      <c r="ER43" s="480"/>
      <c r="ES43" s="480"/>
      <c r="ET43" s="480"/>
      <c r="EU43" s="480"/>
      <c r="EV43" s="480"/>
      <c r="EW43" s="480"/>
      <c r="EX43" s="480"/>
      <c r="EY43" s="480"/>
      <c r="EZ43" s="480"/>
      <c r="FA43" s="480"/>
      <c r="FB43" s="480"/>
      <c r="FC43" s="480"/>
      <c r="FD43" s="480"/>
      <c r="FE43" s="480"/>
      <c r="FF43" s="480"/>
      <c r="FG43" s="480"/>
      <c r="FH43" s="480"/>
      <c r="FI43" s="480"/>
      <c r="FJ43" s="480"/>
      <c r="FK43" s="480"/>
      <c r="FL43" s="480"/>
      <c r="FM43" s="480"/>
      <c r="FN43" s="480"/>
      <c r="FO43" s="480"/>
      <c r="FP43" s="480"/>
      <c r="FQ43" s="480"/>
      <c r="FR43" s="480"/>
      <c r="FS43" s="480"/>
      <c r="FT43" s="480"/>
      <c r="FU43" s="480"/>
      <c r="FV43" s="480"/>
      <c r="FW43" s="480"/>
      <c r="FX43" s="480"/>
      <c r="FY43" s="480"/>
      <c r="FZ43" s="480"/>
      <c r="GA43" s="480"/>
      <c r="GB43" s="480"/>
      <c r="GC43" s="480"/>
      <c r="GD43" s="480"/>
      <c r="GE43" s="480"/>
      <c r="GF43" s="480"/>
      <c r="GG43" s="480"/>
      <c r="GH43" s="480"/>
      <c r="GI43" s="480"/>
      <c r="GJ43" s="480"/>
      <c r="GK43" s="480"/>
      <c r="GL43" s="480"/>
      <c r="GM43" s="480"/>
      <c r="GN43" s="480"/>
      <c r="GO43" s="480"/>
      <c r="GP43" s="480"/>
      <c r="GQ43" s="480"/>
      <c r="GR43" s="480"/>
      <c r="GS43" s="480"/>
      <c r="GT43" s="480"/>
      <c r="GU43" s="480"/>
      <c r="GV43" s="480"/>
      <c r="GW43" s="480"/>
      <c r="GX43" s="480"/>
      <c r="GY43" s="480"/>
      <c r="GZ43" s="480"/>
      <c r="HA43" s="480"/>
      <c r="HB43" s="480"/>
      <c r="HC43" s="480"/>
      <c r="HD43" s="480"/>
      <c r="HE43" s="480"/>
      <c r="HF43" s="480"/>
      <c r="HG43" s="480"/>
      <c r="HH43" s="480"/>
      <c r="HI43" s="480"/>
      <c r="HJ43" s="480"/>
      <c r="HK43" s="480"/>
      <c r="HL43" s="480"/>
      <c r="HM43" s="480"/>
      <c r="HN43" s="480"/>
      <c r="HO43" s="480"/>
      <c r="HP43" s="480"/>
      <c r="HQ43" s="480"/>
      <c r="HR43" s="480"/>
      <c r="HS43" s="480"/>
      <c r="HT43" s="480"/>
      <c r="HU43" s="480"/>
      <c r="HV43" s="480"/>
      <c r="HW43" s="480"/>
      <c r="HX43" s="480"/>
      <c r="HY43" s="480"/>
      <c r="HZ43" s="480"/>
      <c r="IA43" s="480"/>
      <c r="IB43" s="480"/>
      <c r="IC43" s="480"/>
      <c r="ID43" s="480"/>
      <c r="IE43" s="480"/>
      <c r="IF43" s="480"/>
      <c r="IG43" s="480"/>
      <c r="IH43" s="480"/>
      <c r="II43" s="480"/>
      <c r="IJ43" s="480"/>
      <c r="IK43" s="480"/>
      <c r="IL43" s="480"/>
      <c r="IM43" s="480"/>
      <c r="IN43" s="480"/>
      <c r="IO43" s="480"/>
      <c r="IP43" s="480"/>
      <c r="IQ43" s="480"/>
      <c r="IR43" s="480"/>
      <c r="IS43" s="480"/>
      <c r="IT43" s="480"/>
      <c r="IU43" s="480"/>
      <c r="IV43" s="480"/>
    </row>
    <row r="44" spans="1:256" ht="1.5" customHeight="1">
      <c r="A44" s="956"/>
      <c r="B44" s="957"/>
      <c r="C44" s="485"/>
      <c r="D44" s="850"/>
      <c r="E44" s="479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0"/>
      <c r="AL44" s="480"/>
      <c r="AM44" s="480"/>
      <c r="AN44" s="480"/>
      <c r="AO44" s="480"/>
      <c r="AP44" s="480"/>
      <c r="AQ44" s="480"/>
      <c r="AR44" s="480"/>
      <c r="AS44" s="480"/>
      <c r="AT44" s="480"/>
      <c r="AU44" s="480"/>
      <c r="AV44" s="480"/>
      <c r="AW44" s="480"/>
      <c r="AX44" s="480"/>
      <c r="AY44" s="480"/>
      <c r="AZ44" s="480"/>
      <c r="BA44" s="480"/>
      <c r="BB44" s="480"/>
      <c r="BC44" s="480"/>
      <c r="BD44" s="480"/>
      <c r="BE44" s="480"/>
      <c r="BF44" s="480"/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  <c r="CV44" s="480"/>
      <c r="CW44" s="480"/>
      <c r="CX44" s="480"/>
      <c r="CY44" s="480"/>
      <c r="CZ44" s="480"/>
      <c r="DA44" s="480"/>
      <c r="DB44" s="480"/>
      <c r="DC44" s="480"/>
      <c r="DD44" s="480"/>
      <c r="DE44" s="480"/>
      <c r="DF44" s="480"/>
      <c r="DG44" s="480"/>
      <c r="DH44" s="480"/>
      <c r="DI44" s="480"/>
      <c r="DJ44" s="480"/>
      <c r="DK44" s="480"/>
      <c r="DL44" s="480"/>
      <c r="DM44" s="480"/>
      <c r="DN44" s="480"/>
      <c r="DO44" s="480"/>
      <c r="DP44" s="480"/>
      <c r="DQ44" s="480"/>
      <c r="DR44" s="480"/>
      <c r="DS44" s="480"/>
      <c r="DT44" s="480"/>
      <c r="DU44" s="480"/>
      <c r="DV44" s="480"/>
      <c r="DW44" s="480"/>
      <c r="DX44" s="480"/>
      <c r="DY44" s="480"/>
      <c r="DZ44" s="480"/>
      <c r="EA44" s="480"/>
      <c r="EB44" s="480"/>
      <c r="EC44" s="480"/>
      <c r="ED44" s="480"/>
      <c r="EE44" s="480"/>
      <c r="EF44" s="480"/>
      <c r="EG44" s="480"/>
      <c r="EH44" s="480"/>
      <c r="EI44" s="480"/>
      <c r="EJ44" s="480"/>
      <c r="EK44" s="480"/>
      <c r="EL44" s="480"/>
      <c r="EM44" s="480"/>
      <c r="EN44" s="480"/>
      <c r="EO44" s="480"/>
      <c r="EP44" s="480"/>
      <c r="EQ44" s="480"/>
      <c r="ER44" s="480"/>
      <c r="ES44" s="480"/>
      <c r="ET44" s="480"/>
      <c r="EU44" s="480"/>
      <c r="EV44" s="480"/>
      <c r="EW44" s="480"/>
      <c r="EX44" s="480"/>
      <c r="EY44" s="480"/>
      <c r="EZ44" s="480"/>
      <c r="FA44" s="480"/>
      <c r="FB44" s="480"/>
      <c r="FC44" s="480"/>
      <c r="FD44" s="480"/>
      <c r="FE44" s="480"/>
      <c r="FF44" s="480"/>
      <c r="FG44" s="480"/>
      <c r="FH44" s="480"/>
      <c r="FI44" s="480"/>
      <c r="FJ44" s="480"/>
      <c r="FK44" s="480"/>
      <c r="FL44" s="480"/>
      <c r="FM44" s="480"/>
      <c r="FN44" s="480"/>
      <c r="FO44" s="480"/>
      <c r="FP44" s="480"/>
      <c r="FQ44" s="480"/>
      <c r="FR44" s="480"/>
      <c r="FS44" s="480"/>
      <c r="FT44" s="480"/>
      <c r="FU44" s="480"/>
      <c r="FV44" s="480"/>
      <c r="FW44" s="480"/>
      <c r="FX44" s="480"/>
      <c r="FY44" s="480"/>
      <c r="FZ44" s="480"/>
      <c r="GA44" s="480"/>
      <c r="GB44" s="480"/>
      <c r="GC44" s="480"/>
      <c r="GD44" s="480"/>
      <c r="GE44" s="480"/>
      <c r="GF44" s="480"/>
      <c r="GG44" s="480"/>
      <c r="GH44" s="480"/>
      <c r="GI44" s="480"/>
      <c r="GJ44" s="480"/>
      <c r="GK44" s="480"/>
      <c r="GL44" s="480"/>
      <c r="GM44" s="480"/>
      <c r="GN44" s="480"/>
      <c r="GO44" s="480"/>
      <c r="GP44" s="480"/>
      <c r="GQ44" s="480"/>
      <c r="GR44" s="480"/>
      <c r="GS44" s="480"/>
      <c r="GT44" s="480"/>
      <c r="GU44" s="480"/>
      <c r="GV44" s="480"/>
      <c r="GW44" s="480"/>
      <c r="GX44" s="480"/>
      <c r="GY44" s="480"/>
      <c r="GZ44" s="480"/>
      <c r="HA44" s="480"/>
      <c r="HB44" s="480"/>
      <c r="HC44" s="480"/>
      <c r="HD44" s="480"/>
      <c r="HE44" s="480"/>
      <c r="HF44" s="480"/>
      <c r="HG44" s="480"/>
      <c r="HH44" s="480"/>
      <c r="HI44" s="480"/>
      <c r="HJ44" s="480"/>
      <c r="HK44" s="480"/>
      <c r="HL44" s="480"/>
      <c r="HM44" s="480"/>
      <c r="HN44" s="480"/>
      <c r="HO44" s="480"/>
      <c r="HP44" s="480"/>
      <c r="HQ44" s="480"/>
      <c r="HR44" s="480"/>
      <c r="HS44" s="480"/>
      <c r="HT44" s="480"/>
      <c r="HU44" s="480"/>
      <c r="HV44" s="480"/>
      <c r="HW44" s="480"/>
      <c r="HX44" s="480"/>
      <c r="HY44" s="480"/>
      <c r="HZ44" s="480"/>
      <c r="IA44" s="480"/>
      <c r="IB44" s="480"/>
      <c r="IC44" s="480"/>
      <c r="ID44" s="480"/>
      <c r="IE44" s="480"/>
      <c r="IF44" s="480"/>
      <c r="IG44" s="480"/>
      <c r="IH44" s="480"/>
      <c r="II44" s="480"/>
      <c r="IJ44" s="480"/>
      <c r="IK44" s="480"/>
      <c r="IL44" s="480"/>
      <c r="IM44" s="480"/>
      <c r="IN44" s="480"/>
      <c r="IO44" s="480"/>
      <c r="IP44" s="480"/>
      <c r="IQ44" s="480"/>
      <c r="IR44" s="480"/>
      <c r="IS44" s="480"/>
      <c r="IT44" s="480"/>
      <c r="IU44" s="480"/>
      <c r="IV44" s="480"/>
    </row>
    <row r="45" spans="1:256" ht="30.75" customHeight="1">
      <c r="A45" s="853" t="s">
        <v>497</v>
      </c>
      <c r="B45" s="854">
        <v>-150</v>
      </c>
      <c r="C45" s="478"/>
      <c r="D45" s="479"/>
      <c r="E45" s="479"/>
      <c r="F45" s="480"/>
      <c r="G45" s="480"/>
      <c r="H45" s="48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480"/>
      <c r="Z45" s="480"/>
      <c r="AA45" s="480"/>
      <c r="AB45" s="480"/>
      <c r="AC45" s="480"/>
      <c r="AD45" s="480"/>
      <c r="AE45" s="480"/>
      <c r="AF45" s="480"/>
      <c r="AG45" s="480"/>
      <c r="AH45" s="480"/>
      <c r="AI45" s="480"/>
      <c r="AJ45" s="480"/>
      <c r="AK45" s="480"/>
      <c r="AL45" s="480"/>
      <c r="AM45" s="480"/>
      <c r="AN45" s="480"/>
      <c r="AO45" s="480"/>
      <c r="AP45" s="480"/>
      <c r="AQ45" s="480"/>
      <c r="AR45" s="480"/>
      <c r="AS45" s="480"/>
      <c r="AT45" s="480"/>
      <c r="AU45" s="480"/>
      <c r="AV45" s="480"/>
      <c r="AW45" s="480"/>
      <c r="AX45" s="480"/>
      <c r="AY45" s="480"/>
      <c r="AZ45" s="480"/>
      <c r="BA45" s="480"/>
      <c r="BB45" s="480"/>
      <c r="BC45" s="480"/>
      <c r="BD45" s="480"/>
      <c r="BE45" s="480"/>
      <c r="BF45" s="480"/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  <c r="CV45" s="480"/>
      <c r="CW45" s="480"/>
      <c r="CX45" s="480"/>
      <c r="CY45" s="480"/>
      <c r="CZ45" s="480"/>
      <c r="DA45" s="480"/>
      <c r="DB45" s="480"/>
      <c r="DC45" s="480"/>
      <c r="DD45" s="480"/>
      <c r="DE45" s="480"/>
      <c r="DF45" s="480"/>
      <c r="DG45" s="480"/>
      <c r="DH45" s="480"/>
      <c r="DI45" s="480"/>
      <c r="DJ45" s="480"/>
      <c r="DK45" s="480"/>
      <c r="DL45" s="480"/>
      <c r="DM45" s="480"/>
      <c r="DN45" s="480"/>
      <c r="DO45" s="480"/>
      <c r="DP45" s="480"/>
      <c r="DQ45" s="480"/>
      <c r="DR45" s="480"/>
      <c r="DS45" s="480"/>
      <c r="DT45" s="480"/>
      <c r="DU45" s="480"/>
      <c r="DV45" s="480"/>
      <c r="DW45" s="480"/>
      <c r="DX45" s="480"/>
      <c r="DY45" s="480"/>
      <c r="DZ45" s="480"/>
      <c r="EA45" s="480"/>
      <c r="EB45" s="480"/>
      <c r="EC45" s="480"/>
      <c r="ED45" s="480"/>
      <c r="EE45" s="480"/>
      <c r="EF45" s="480"/>
      <c r="EG45" s="480"/>
      <c r="EH45" s="480"/>
      <c r="EI45" s="480"/>
      <c r="EJ45" s="480"/>
      <c r="EK45" s="480"/>
      <c r="EL45" s="480"/>
      <c r="EM45" s="480"/>
      <c r="EN45" s="480"/>
      <c r="EO45" s="480"/>
      <c r="EP45" s="480"/>
      <c r="EQ45" s="480"/>
      <c r="ER45" s="480"/>
      <c r="ES45" s="480"/>
      <c r="ET45" s="480"/>
      <c r="EU45" s="480"/>
      <c r="EV45" s="480"/>
      <c r="EW45" s="480"/>
      <c r="EX45" s="480"/>
      <c r="EY45" s="480"/>
      <c r="EZ45" s="480"/>
      <c r="FA45" s="480"/>
      <c r="FB45" s="480"/>
      <c r="FC45" s="480"/>
      <c r="FD45" s="480"/>
      <c r="FE45" s="480"/>
      <c r="FF45" s="480"/>
      <c r="FG45" s="480"/>
      <c r="FH45" s="480"/>
      <c r="FI45" s="480"/>
      <c r="FJ45" s="480"/>
      <c r="FK45" s="480"/>
      <c r="FL45" s="480"/>
      <c r="FM45" s="480"/>
      <c r="FN45" s="480"/>
      <c r="FO45" s="480"/>
      <c r="FP45" s="480"/>
      <c r="FQ45" s="480"/>
      <c r="FR45" s="480"/>
      <c r="FS45" s="480"/>
      <c r="FT45" s="480"/>
      <c r="FU45" s="480"/>
      <c r="FV45" s="480"/>
      <c r="FW45" s="480"/>
      <c r="FX45" s="480"/>
      <c r="FY45" s="480"/>
      <c r="FZ45" s="480"/>
      <c r="GA45" s="480"/>
      <c r="GB45" s="480"/>
      <c r="GC45" s="480"/>
      <c r="GD45" s="480"/>
      <c r="GE45" s="480"/>
      <c r="GF45" s="480"/>
      <c r="GG45" s="480"/>
      <c r="GH45" s="480"/>
      <c r="GI45" s="480"/>
      <c r="GJ45" s="480"/>
      <c r="GK45" s="480"/>
      <c r="GL45" s="480"/>
      <c r="GM45" s="480"/>
      <c r="GN45" s="480"/>
      <c r="GO45" s="480"/>
      <c r="GP45" s="480"/>
      <c r="GQ45" s="480"/>
      <c r="GR45" s="480"/>
      <c r="GS45" s="480"/>
      <c r="GT45" s="480"/>
      <c r="GU45" s="480"/>
      <c r="GV45" s="480"/>
      <c r="GW45" s="480"/>
      <c r="GX45" s="480"/>
      <c r="GY45" s="480"/>
      <c r="GZ45" s="480"/>
      <c r="HA45" s="480"/>
      <c r="HB45" s="480"/>
      <c r="HC45" s="480"/>
      <c r="HD45" s="480"/>
      <c r="HE45" s="480"/>
      <c r="HF45" s="480"/>
      <c r="HG45" s="480"/>
      <c r="HH45" s="480"/>
      <c r="HI45" s="480"/>
      <c r="HJ45" s="480"/>
      <c r="HK45" s="480"/>
      <c r="HL45" s="480"/>
      <c r="HM45" s="480"/>
      <c r="HN45" s="480"/>
      <c r="HO45" s="480"/>
      <c r="HP45" s="480"/>
      <c r="HQ45" s="480"/>
      <c r="HR45" s="480"/>
      <c r="HS45" s="480"/>
      <c r="HT45" s="480"/>
      <c r="HU45" s="480"/>
      <c r="HV45" s="480"/>
      <c r="HW45" s="480"/>
      <c r="HX45" s="480"/>
      <c r="HY45" s="480"/>
      <c r="HZ45" s="480"/>
      <c r="IA45" s="480"/>
      <c r="IB45" s="480"/>
      <c r="IC45" s="480"/>
      <c r="ID45" s="480"/>
      <c r="IE45" s="480"/>
      <c r="IF45" s="480"/>
      <c r="IG45" s="480"/>
      <c r="IH45" s="480"/>
      <c r="II45" s="480"/>
      <c r="IJ45" s="480"/>
      <c r="IK45" s="480"/>
      <c r="IL45" s="480"/>
      <c r="IM45" s="480"/>
      <c r="IN45" s="480"/>
      <c r="IO45" s="480"/>
      <c r="IP45" s="480"/>
      <c r="IQ45" s="480"/>
      <c r="IR45" s="480"/>
      <c r="IS45" s="480"/>
      <c r="IT45" s="480"/>
      <c r="IU45" s="480"/>
      <c r="IV45" s="480"/>
    </row>
    <row r="46" spans="1:256" ht="36.75" customHeight="1">
      <c r="A46" s="877" t="s">
        <v>560</v>
      </c>
      <c r="B46" s="856">
        <v>6925</v>
      </c>
      <c r="C46" s="478"/>
      <c r="D46" s="479"/>
      <c r="E46" s="479"/>
      <c r="F46" s="480"/>
      <c r="G46" s="480"/>
      <c r="H46" s="480"/>
      <c r="I46" s="480"/>
      <c r="J46" s="480"/>
      <c r="K46" s="480"/>
      <c r="L46" s="480"/>
      <c r="M46" s="480"/>
      <c r="N46" s="480"/>
      <c r="O46" s="480"/>
      <c r="P46" s="480"/>
      <c r="Q46" s="480"/>
      <c r="R46" s="480"/>
      <c r="S46" s="480"/>
      <c r="T46" s="480"/>
      <c r="U46" s="480"/>
      <c r="V46" s="480"/>
      <c r="W46" s="480"/>
      <c r="X46" s="480"/>
      <c r="Y46" s="480"/>
      <c r="Z46" s="480"/>
      <c r="AA46" s="480"/>
      <c r="AB46" s="480"/>
      <c r="AC46" s="480"/>
      <c r="AD46" s="480"/>
      <c r="AE46" s="480"/>
      <c r="AF46" s="480"/>
      <c r="AG46" s="480"/>
      <c r="AH46" s="480"/>
      <c r="AI46" s="480"/>
      <c r="AJ46" s="480"/>
      <c r="AK46" s="480"/>
      <c r="AL46" s="480"/>
      <c r="AM46" s="480"/>
      <c r="AN46" s="480"/>
      <c r="AO46" s="480"/>
      <c r="AP46" s="480"/>
      <c r="AQ46" s="480"/>
      <c r="AR46" s="480"/>
      <c r="AS46" s="480"/>
      <c r="AT46" s="480"/>
      <c r="AU46" s="480"/>
      <c r="AV46" s="480"/>
      <c r="AW46" s="480"/>
      <c r="AX46" s="480"/>
      <c r="AY46" s="480"/>
      <c r="AZ46" s="480"/>
      <c r="BA46" s="480"/>
      <c r="BB46" s="480"/>
      <c r="BC46" s="480"/>
      <c r="BD46" s="480"/>
      <c r="BE46" s="480"/>
      <c r="BF46" s="480"/>
      <c r="BG46" s="480"/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  <c r="CV46" s="480"/>
      <c r="CW46" s="480"/>
      <c r="CX46" s="480"/>
      <c r="CY46" s="480"/>
      <c r="CZ46" s="480"/>
      <c r="DA46" s="480"/>
      <c r="DB46" s="480"/>
      <c r="DC46" s="480"/>
      <c r="DD46" s="480"/>
      <c r="DE46" s="480"/>
      <c r="DF46" s="480"/>
      <c r="DG46" s="480"/>
      <c r="DH46" s="480"/>
      <c r="DI46" s="480"/>
      <c r="DJ46" s="480"/>
      <c r="DK46" s="480"/>
      <c r="DL46" s="480"/>
      <c r="DM46" s="480"/>
      <c r="DN46" s="480"/>
      <c r="DO46" s="480"/>
      <c r="DP46" s="480"/>
      <c r="DQ46" s="480"/>
      <c r="DR46" s="480"/>
      <c r="DS46" s="480"/>
      <c r="DT46" s="480"/>
      <c r="DU46" s="480"/>
      <c r="DV46" s="480"/>
      <c r="DW46" s="480"/>
      <c r="DX46" s="480"/>
      <c r="DY46" s="480"/>
      <c r="DZ46" s="480"/>
      <c r="EA46" s="480"/>
      <c r="EB46" s="480"/>
      <c r="EC46" s="480"/>
      <c r="ED46" s="480"/>
      <c r="EE46" s="480"/>
      <c r="EF46" s="480"/>
      <c r="EG46" s="480"/>
      <c r="EH46" s="480"/>
      <c r="EI46" s="480"/>
      <c r="EJ46" s="480"/>
      <c r="EK46" s="480"/>
      <c r="EL46" s="480"/>
      <c r="EM46" s="480"/>
      <c r="EN46" s="480"/>
      <c r="EO46" s="480"/>
      <c r="EP46" s="480"/>
      <c r="EQ46" s="480"/>
      <c r="ER46" s="480"/>
      <c r="ES46" s="480"/>
      <c r="ET46" s="480"/>
      <c r="EU46" s="480"/>
      <c r="EV46" s="480"/>
      <c r="EW46" s="480"/>
      <c r="EX46" s="480"/>
      <c r="EY46" s="480"/>
      <c r="EZ46" s="480"/>
      <c r="FA46" s="480"/>
      <c r="FB46" s="480"/>
      <c r="FC46" s="480"/>
      <c r="FD46" s="480"/>
      <c r="FE46" s="480"/>
      <c r="FF46" s="480"/>
      <c r="FG46" s="480"/>
      <c r="FH46" s="480"/>
      <c r="FI46" s="480"/>
      <c r="FJ46" s="480"/>
      <c r="FK46" s="480"/>
      <c r="FL46" s="480"/>
      <c r="FM46" s="480"/>
      <c r="FN46" s="480"/>
      <c r="FO46" s="480"/>
      <c r="FP46" s="480"/>
      <c r="FQ46" s="480"/>
      <c r="FR46" s="480"/>
      <c r="FS46" s="480"/>
      <c r="FT46" s="480"/>
      <c r="FU46" s="480"/>
      <c r="FV46" s="480"/>
      <c r="FW46" s="480"/>
      <c r="FX46" s="480"/>
      <c r="FY46" s="480"/>
      <c r="FZ46" s="480"/>
      <c r="GA46" s="480"/>
      <c r="GB46" s="480"/>
      <c r="GC46" s="480"/>
      <c r="GD46" s="480"/>
      <c r="GE46" s="480"/>
      <c r="GF46" s="480"/>
      <c r="GG46" s="480"/>
      <c r="GH46" s="480"/>
      <c r="GI46" s="480"/>
      <c r="GJ46" s="480"/>
      <c r="GK46" s="480"/>
      <c r="GL46" s="480"/>
      <c r="GM46" s="480"/>
      <c r="GN46" s="480"/>
      <c r="GO46" s="480"/>
      <c r="GP46" s="480"/>
      <c r="GQ46" s="480"/>
      <c r="GR46" s="480"/>
      <c r="GS46" s="480"/>
      <c r="GT46" s="480"/>
      <c r="GU46" s="480"/>
      <c r="GV46" s="480"/>
      <c r="GW46" s="480"/>
      <c r="GX46" s="480"/>
      <c r="GY46" s="480"/>
      <c r="GZ46" s="480"/>
      <c r="HA46" s="480"/>
      <c r="HB46" s="480"/>
      <c r="HC46" s="480"/>
      <c r="HD46" s="480"/>
      <c r="HE46" s="480"/>
      <c r="HF46" s="480"/>
      <c r="HG46" s="480"/>
      <c r="HH46" s="480"/>
      <c r="HI46" s="480"/>
      <c r="HJ46" s="480"/>
      <c r="HK46" s="480"/>
      <c r="HL46" s="480"/>
      <c r="HM46" s="480"/>
      <c r="HN46" s="480"/>
      <c r="HO46" s="480"/>
      <c r="HP46" s="480"/>
      <c r="HQ46" s="480"/>
      <c r="HR46" s="480"/>
      <c r="HS46" s="480"/>
      <c r="HT46" s="480"/>
      <c r="HU46" s="480"/>
      <c r="HV46" s="480"/>
      <c r="HW46" s="480"/>
      <c r="HX46" s="480"/>
      <c r="HY46" s="480"/>
      <c r="HZ46" s="480"/>
      <c r="IA46" s="480"/>
      <c r="IB46" s="480"/>
      <c r="IC46" s="480"/>
      <c r="ID46" s="480"/>
      <c r="IE46" s="480"/>
      <c r="IF46" s="480"/>
      <c r="IG46" s="480"/>
      <c r="IH46" s="480"/>
      <c r="II46" s="480"/>
      <c r="IJ46" s="480"/>
      <c r="IK46" s="480"/>
      <c r="IL46" s="480"/>
      <c r="IM46" s="480"/>
      <c r="IN46" s="480"/>
      <c r="IO46" s="480"/>
      <c r="IP46" s="480"/>
      <c r="IQ46" s="480"/>
      <c r="IR46" s="480"/>
      <c r="IS46" s="480"/>
      <c r="IT46" s="480"/>
      <c r="IU46" s="480"/>
      <c r="IV46" s="480"/>
    </row>
    <row r="47" spans="1:256" ht="31.5" customHeight="1">
      <c r="A47" s="877" t="s">
        <v>559</v>
      </c>
      <c r="B47" s="878">
        <v>122538</v>
      </c>
      <c r="C47" s="478"/>
      <c r="D47" s="479"/>
      <c r="E47" s="479"/>
      <c r="F47" s="480"/>
      <c r="G47" s="480"/>
      <c r="H47" s="480"/>
      <c r="I47" s="480"/>
      <c r="J47" s="480"/>
      <c r="K47" s="480"/>
      <c r="L47" s="480"/>
      <c r="M47" s="480"/>
      <c r="N47" s="480"/>
      <c r="O47" s="480"/>
      <c r="P47" s="480"/>
      <c r="Q47" s="480"/>
      <c r="R47" s="480"/>
      <c r="S47" s="480"/>
      <c r="T47" s="480"/>
      <c r="U47" s="480"/>
      <c r="V47" s="480"/>
      <c r="W47" s="480"/>
      <c r="X47" s="480"/>
      <c r="Y47" s="480"/>
      <c r="Z47" s="480"/>
      <c r="AA47" s="480"/>
      <c r="AB47" s="480"/>
      <c r="AC47" s="480"/>
      <c r="AD47" s="480"/>
      <c r="AE47" s="480"/>
      <c r="AF47" s="480"/>
      <c r="AG47" s="480"/>
      <c r="AH47" s="480"/>
      <c r="AI47" s="480"/>
      <c r="AJ47" s="480"/>
      <c r="AK47" s="480"/>
      <c r="AL47" s="480"/>
      <c r="AM47" s="480"/>
      <c r="AN47" s="480"/>
      <c r="AO47" s="480"/>
      <c r="AP47" s="480"/>
      <c r="AQ47" s="480"/>
      <c r="AR47" s="480"/>
      <c r="AS47" s="480"/>
      <c r="AT47" s="480"/>
      <c r="AU47" s="480"/>
      <c r="AV47" s="480"/>
      <c r="AW47" s="480"/>
      <c r="AX47" s="480"/>
      <c r="AY47" s="480"/>
      <c r="AZ47" s="480"/>
      <c r="BA47" s="480"/>
      <c r="BB47" s="480"/>
      <c r="BC47" s="480"/>
      <c r="BD47" s="480"/>
      <c r="BE47" s="480"/>
      <c r="BF47" s="480"/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  <c r="CV47" s="480"/>
      <c r="CW47" s="480"/>
      <c r="CX47" s="480"/>
      <c r="CY47" s="480"/>
      <c r="CZ47" s="480"/>
      <c r="DA47" s="480"/>
      <c r="DB47" s="480"/>
      <c r="DC47" s="480"/>
      <c r="DD47" s="480"/>
      <c r="DE47" s="480"/>
      <c r="DF47" s="480"/>
      <c r="DG47" s="480"/>
      <c r="DH47" s="480"/>
      <c r="DI47" s="480"/>
      <c r="DJ47" s="480"/>
      <c r="DK47" s="480"/>
      <c r="DL47" s="480"/>
      <c r="DM47" s="480"/>
      <c r="DN47" s="480"/>
      <c r="DO47" s="480"/>
      <c r="DP47" s="480"/>
      <c r="DQ47" s="480"/>
      <c r="DR47" s="480"/>
      <c r="DS47" s="480"/>
      <c r="DT47" s="480"/>
      <c r="DU47" s="480"/>
      <c r="DV47" s="480"/>
      <c r="DW47" s="480"/>
      <c r="DX47" s="480"/>
      <c r="DY47" s="480"/>
      <c r="DZ47" s="480"/>
      <c r="EA47" s="480"/>
      <c r="EB47" s="480"/>
      <c r="EC47" s="480"/>
      <c r="ED47" s="480"/>
      <c r="EE47" s="480"/>
      <c r="EF47" s="480"/>
      <c r="EG47" s="480"/>
      <c r="EH47" s="480"/>
      <c r="EI47" s="480"/>
      <c r="EJ47" s="480"/>
      <c r="EK47" s="480"/>
      <c r="EL47" s="480"/>
      <c r="EM47" s="480"/>
      <c r="EN47" s="480"/>
      <c r="EO47" s="480"/>
      <c r="EP47" s="480"/>
      <c r="EQ47" s="480"/>
      <c r="ER47" s="480"/>
      <c r="ES47" s="480"/>
      <c r="ET47" s="480"/>
      <c r="EU47" s="480"/>
      <c r="EV47" s="480"/>
      <c r="EW47" s="480"/>
      <c r="EX47" s="480"/>
      <c r="EY47" s="480"/>
      <c r="EZ47" s="480"/>
      <c r="FA47" s="480"/>
      <c r="FB47" s="480"/>
      <c r="FC47" s="480"/>
      <c r="FD47" s="480"/>
      <c r="FE47" s="480"/>
      <c r="FF47" s="480"/>
      <c r="FG47" s="480"/>
      <c r="FH47" s="480"/>
      <c r="FI47" s="480"/>
      <c r="FJ47" s="480"/>
      <c r="FK47" s="480"/>
      <c r="FL47" s="480"/>
      <c r="FM47" s="480"/>
      <c r="FN47" s="480"/>
      <c r="FO47" s="480"/>
      <c r="FP47" s="480"/>
      <c r="FQ47" s="480"/>
      <c r="FR47" s="480"/>
      <c r="FS47" s="480"/>
      <c r="FT47" s="480"/>
      <c r="FU47" s="480"/>
      <c r="FV47" s="480"/>
      <c r="FW47" s="480"/>
      <c r="FX47" s="480"/>
      <c r="FY47" s="480"/>
      <c r="FZ47" s="480"/>
      <c r="GA47" s="480"/>
      <c r="GB47" s="480"/>
      <c r="GC47" s="480"/>
      <c r="GD47" s="480"/>
      <c r="GE47" s="480"/>
      <c r="GF47" s="480"/>
      <c r="GG47" s="480"/>
      <c r="GH47" s="480"/>
      <c r="GI47" s="480"/>
      <c r="GJ47" s="480"/>
      <c r="GK47" s="480"/>
      <c r="GL47" s="480"/>
      <c r="GM47" s="480"/>
      <c r="GN47" s="480"/>
      <c r="GO47" s="480"/>
      <c r="GP47" s="480"/>
      <c r="GQ47" s="480"/>
      <c r="GR47" s="480"/>
      <c r="GS47" s="480"/>
      <c r="GT47" s="480"/>
      <c r="GU47" s="480"/>
      <c r="GV47" s="480"/>
      <c r="GW47" s="480"/>
      <c r="GX47" s="480"/>
      <c r="GY47" s="480"/>
      <c r="GZ47" s="480"/>
      <c r="HA47" s="480"/>
      <c r="HB47" s="480"/>
      <c r="HC47" s="480"/>
      <c r="HD47" s="480"/>
      <c r="HE47" s="480"/>
      <c r="HF47" s="480"/>
      <c r="HG47" s="480"/>
      <c r="HH47" s="480"/>
      <c r="HI47" s="480"/>
      <c r="HJ47" s="480"/>
      <c r="HK47" s="480"/>
      <c r="HL47" s="480"/>
      <c r="HM47" s="480"/>
      <c r="HN47" s="480"/>
      <c r="HO47" s="480"/>
      <c r="HP47" s="480"/>
      <c r="HQ47" s="480"/>
      <c r="HR47" s="480"/>
      <c r="HS47" s="480"/>
      <c r="HT47" s="480"/>
      <c r="HU47" s="480"/>
      <c r="HV47" s="480"/>
      <c r="HW47" s="480"/>
      <c r="HX47" s="480"/>
      <c r="HY47" s="480"/>
      <c r="HZ47" s="480"/>
      <c r="IA47" s="480"/>
      <c r="IB47" s="480"/>
      <c r="IC47" s="480"/>
      <c r="ID47" s="480"/>
      <c r="IE47" s="480"/>
      <c r="IF47" s="480"/>
      <c r="IG47" s="480"/>
      <c r="IH47" s="480"/>
      <c r="II47" s="480"/>
      <c r="IJ47" s="480"/>
      <c r="IK47" s="480"/>
      <c r="IL47" s="480"/>
      <c r="IM47" s="480"/>
      <c r="IN47" s="480"/>
      <c r="IO47" s="480"/>
      <c r="IP47" s="480"/>
      <c r="IQ47" s="480"/>
      <c r="IR47" s="480"/>
      <c r="IS47" s="480"/>
      <c r="IT47" s="480"/>
      <c r="IU47" s="480"/>
      <c r="IV47" s="480"/>
    </row>
    <row r="48" spans="1:256" ht="25.5" customHeight="1" thickBot="1">
      <c r="A48" s="879" t="s">
        <v>88</v>
      </c>
      <c r="B48" s="880">
        <f>SUM(B38:B47)</f>
        <v>-495971.54000000004</v>
      </c>
      <c r="C48" s="478"/>
      <c r="D48" s="479"/>
      <c r="E48" s="479"/>
      <c r="F48" s="480"/>
      <c r="G48" s="480"/>
      <c r="H48" s="480"/>
      <c r="I48" s="480"/>
      <c r="J48" s="480"/>
      <c r="K48" s="480"/>
      <c r="L48" s="480"/>
      <c r="M48" s="480"/>
      <c r="N48" s="480"/>
      <c r="O48" s="480"/>
      <c r="P48" s="480"/>
      <c r="Q48" s="480"/>
      <c r="R48" s="480"/>
      <c r="S48" s="480"/>
      <c r="T48" s="480"/>
      <c r="U48" s="480"/>
      <c r="V48" s="480"/>
      <c r="W48" s="480"/>
      <c r="X48" s="480"/>
      <c r="Y48" s="480"/>
      <c r="Z48" s="480"/>
      <c r="AA48" s="480"/>
      <c r="AB48" s="480"/>
      <c r="AC48" s="480"/>
      <c r="AD48" s="480"/>
      <c r="AE48" s="480"/>
      <c r="AF48" s="480"/>
      <c r="AG48" s="480"/>
      <c r="AH48" s="480"/>
      <c r="AI48" s="480"/>
      <c r="AJ48" s="480"/>
      <c r="AK48" s="480"/>
      <c r="AL48" s="480"/>
      <c r="AM48" s="480"/>
      <c r="AN48" s="480"/>
      <c r="AO48" s="480"/>
      <c r="AP48" s="480"/>
      <c r="AQ48" s="480"/>
      <c r="AR48" s="480"/>
      <c r="AS48" s="480"/>
      <c r="AT48" s="480"/>
      <c r="AU48" s="480"/>
      <c r="AV48" s="480"/>
      <c r="AW48" s="480"/>
      <c r="AX48" s="480"/>
      <c r="AY48" s="480"/>
      <c r="AZ48" s="480"/>
      <c r="BA48" s="480"/>
      <c r="BB48" s="480"/>
      <c r="BC48" s="480"/>
      <c r="BD48" s="480"/>
      <c r="BE48" s="480"/>
      <c r="BF48" s="480"/>
      <c r="BG48" s="480"/>
      <c r="BH48" s="480"/>
      <c r="BI48" s="480"/>
      <c r="BJ48" s="480"/>
      <c r="BK48" s="480"/>
      <c r="BL48" s="480"/>
      <c r="BM48" s="480"/>
      <c r="BN48" s="480"/>
      <c r="BO48" s="480"/>
      <c r="BP48" s="480"/>
      <c r="BQ48" s="480"/>
      <c r="BR48" s="480"/>
      <c r="BS48" s="480"/>
      <c r="BT48" s="480"/>
      <c r="BU48" s="480"/>
      <c r="BV48" s="480"/>
      <c r="BW48" s="480"/>
      <c r="BX48" s="480"/>
      <c r="BY48" s="480"/>
      <c r="BZ48" s="480"/>
      <c r="CA48" s="480"/>
      <c r="CB48" s="480"/>
      <c r="CC48" s="480"/>
      <c r="CD48" s="480"/>
      <c r="CE48" s="480"/>
      <c r="CF48" s="480"/>
      <c r="CG48" s="480"/>
      <c r="CH48" s="480"/>
      <c r="CI48" s="480"/>
      <c r="CJ48" s="480"/>
      <c r="CK48" s="480"/>
      <c r="CL48" s="480"/>
      <c r="CM48" s="480"/>
      <c r="CN48" s="480"/>
      <c r="CO48" s="480"/>
      <c r="CP48" s="480"/>
      <c r="CQ48" s="480"/>
      <c r="CR48" s="480"/>
      <c r="CS48" s="480"/>
      <c r="CT48" s="480"/>
      <c r="CU48" s="480"/>
      <c r="CV48" s="480"/>
      <c r="CW48" s="480"/>
      <c r="CX48" s="480"/>
      <c r="CY48" s="480"/>
      <c r="CZ48" s="480"/>
      <c r="DA48" s="480"/>
      <c r="DB48" s="480"/>
      <c r="DC48" s="480"/>
      <c r="DD48" s="480"/>
      <c r="DE48" s="480"/>
      <c r="DF48" s="480"/>
      <c r="DG48" s="480"/>
      <c r="DH48" s="480"/>
      <c r="DI48" s="480"/>
      <c r="DJ48" s="480"/>
      <c r="DK48" s="480"/>
      <c r="DL48" s="480"/>
      <c r="DM48" s="480"/>
      <c r="DN48" s="480"/>
      <c r="DO48" s="480"/>
      <c r="DP48" s="480"/>
      <c r="DQ48" s="480"/>
      <c r="DR48" s="480"/>
      <c r="DS48" s="480"/>
      <c r="DT48" s="480"/>
      <c r="DU48" s="480"/>
      <c r="DV48" s="480"/>
      <c r="DW48" s="480"/>
      <c r="DX48" s="480"/>
      <c r="DY48" s="480"/>
      <c r="DZ48" s="480"/>
      <c r="EA48" s="480"/>
      <c r="EB48" s="480"/>
      <c r="EC48" s="480"/>
      <c r="ED48" s="480"/>
      <c r="EE48" s="480"/>
      <c r="EF48" s="480"/>
      <c r="EG48" s="480"/>
      <c r="EH48" s="480"/>
      <c r="EI48" s="480"/>
      <c r="EJ48" s="480"/>
      <c r="EK48" s="480"/>
      <c r="EL48" s="480"/>
      <c r="EM48" s="480"/>
      <c r="EN48" s="480"/>
      <c r="EO48" s="480"/>
      <c r="EP48" s="480"/>
      <c r="EQ48" s="480"/>
      <c r="ER48" s="480"/>
      <c r="ES48" s="480"/>
      <c r="ET48" s="480"/>
      <c r="EU48" s="480"/>
      <c r="EV48" s="480"/>
      <c r="EW48" s="480"/>
      <c r="EX48" s="480"/>
      <c r="EY48" s="480"/>
      <c r="EZ48" s="480"/>
      <c r="FA48" s="480"/>
      <c r="FB48" s="480"/>
      <c r="FC48" s="480"/>
      <c r="FD48" s="480"/>
      <c r="FE48" s="480"/>
      <c r="FF48" s="480"/>
      <c r="FG48" s="480"/>
      <c r="FH48" s="480"/>
      <c r="FI48" s="480"/>
      <c r="FJ48" s="480"/>
      <c r="FK48" s="480"/>
      <c r="FL48" s="480"/>
      <c r="FM48" s="480"/>
      <c r="FN48" s="480"/>
      <c r="FO48" s="480"/>
      <c r="FP48" s="480"/>
      <c r="FQ48" s="480"/>
      <c r="FR48" s="480"/>
      <c r="FS48" s="480"/>
      <c r="FT48" s="480"/>
      <c r="FU48" s="480"/>
      <c r="FV48" s="480"/>
      <c r="FW48" s="480"/>
      <c r="FX48" s="480"/>
      <c r="FY48" s="480"/>
      <c r="FZ48" s="480"/>
      <c r="GA48" s="480"/>
      <c r="GB48" s="480"/>
      <c r="GC48" s="480"/>
      <c r="GD48" s="480"/>
      <c r="GE48" s="480"/>
      <c r="GF48" s="480"/>
      <c r="GG48" s="480"/>
      <c r="GH48" s="480"/>
      <c r="GI48" s="480"/>
      <c r="GJ48" s="480"/>
      <c r="GK48" s="480"/>
      <c r="GL48" s="480"/>
      <c r="GM48" s="480"/>
      <c r="GN48" s="480"/>
      <c r="GO48" s="480"/>
      <c r="GP48" s="480"/>
      <c r="GQ48" s="480"/>
      <c r="GR48" s="480"/>
      <c r="GS48" s="480"/>
      <c r="GT48" s="480"/>
      <c r="GU48" s="480"/>
      <c r="GV48" s="480"/>
      <c r="GW48" s="480"/>
      <c r="GX48" s="480"/>
      <c r="GY48" s="480"/>
      <c r="GZ48" s="480"/>
      <c r="HA48" s="480"/>
      <c r="HB48" s="480"/>
      <c r="HC48" s="480"/>
      <c r="HD48" s="480"/>
      <c r="HE48" s="480"/>
      <c r="HF48" s="480"/>
      <c r="HG48" s="480"/>
      <c r="HH48" s="480"/>
      <c r="HI48" s="480"/>
      <c r="HJ48" s="480"/>
      <c r="HK48" s="480"/>
      <c r="HL48" s="480"/>
      <c r="HM48" s="480"/>
      <c r="HN48" s="480"/>
      <c r="HO48" s="480"/>
      <c r="HP48" s="480"/>
      <c r="HQ48" s="480"/>
      <c r="HR48" s="480"/>
      <c r="HS48" s="480"/>
      <c r="HT48" s="480"/>
      <c r="HU48" s="480"/>
      <c r="HV48" s="480"/>
      <c r="HW48" s="480"/>
      <c r="HX48" s="480"/>
      <c r="HY48" s="480"/>
      <c r="HZ48" s="480"/>
      <c r="IA48" s="480"/>
      <c r="IB48" s="480"/>
      <c r="IC48" s="480"/>
      <c r="ID48" s="480"/>
      <c r="IE48" s="480"/>
      <c r="IF48" s="480"/>
      <c r="IG48" s="480"/>
      <c r="IH48" s="480"/>
      <c r="II48" s="480"/>
      <c r="IJ48" s="480"/>
      <c r="IK48" s="480"/>
      <c r="IL48" s="480"/>
      <c r="IM48" s="480"/>
      <c r="IN48" s="480"/>
      <c r="IO48" s="480"/>
      <c r="IP48" s="480"/>
      <c r="IQ48" s="480"/>
      <c r="IR48" s="480"/>
      <c r="IS48" s="480"/>
      <c r="IT48" s="480"/>
      <c r="IU48" s="480"/>
      <c r="IV48" s="480"/>
    </row>
    <row r="49" spans="1:256" ht="23.25" customHeight="1" thickBot="1">
      <c r="A49" s="881" t="s">
        <v>498</v>
      </c>
      <c r="B49" s="882">
        <f>B8+B16+B25+B35+B48</f>
        <v>35481930.760000005</v>
      </c>
      <c r="C49" s="478"/>
      <c r="D49" s="479"/>
      <c r="E49" s="479"/>
      <c r="F49" s="480"/>
      <c r="G49" s="480"/>
      <c r="H49" s="480"/>
      <c r="I49" s="480"/>
      <c r="J49" s="480"/>
      <c r="K49" s="480"/>
      <c r="L49" s="480"/>
      <c r="M49" s="480"/>
      <c r="N49" s="480"/>
      <c r="O49" s="480"/>
      <c r="P49" s="480"/>
      <c r="Q49" s="480"/>
      <c r="R49" s="480"/>
      <c r="S49" s="480"/>
      <c r="T49" s="480"/>
      <c r="U49" s="480"/>
      <c r="V49" s="480"/>
      <c r="W49" s="480"/>
      <c r="X49" s="480"/>
      <c r="Y49" s="480"/>
      <c r="Z49" s="480"/>
      <c r="AA49" s="480"/>
      <c r="AB49" s="480"/>
      <c r="AC49" s="480"/>
      <c r="AD49" s="480"/>
      <c r="AE49" s="480"/>
      <c r="AF49" s="480"/>
      <c r="AG49" s="480"/>
      <c r="AH49" s="480"/>
      <c r="AI49" s="480"/>
      <c r="AJ49" s="480"/>
      <c r="AK49" s="480"/>
      <c r="AL49" s="480"/>
      <c r="AM49" s="480"/>
      <c r="AN49" s="480"/>
      <c r="AO49" s="480"/>
      <c r="AP49" s="480"/>
      <c r="AQ49" s="480"/>
      <c r="AR49" s="480"/>
      <c r="AS49" s="480"/>
      <c r="AT49" s="480"/>
      <c r="AU49" s="480"/>
      <c r="AV49" s="480"/>
      <c r="AW49" s="480"/>
      <c r="AX49" s="480"/>
      <c r="AY49" s="480"/>
      <c r="AZ49" s="480"/>
      <c r="BA49" s="480"/>
      <c r="BB49" s="480"/>
      <c r="BC49" s="480"/>
      <c r="BD49" s="480"/>
      <c r="BE49" s="480"/>
      <c r="BF49" s="480"/>
      <c r="BG49" s="480"/>
      <c r="BH49" s="480"/>
      <c r="BI49" s="480"/>
      <c r="BJ49" s="480"/>
      <c r="BK49" s="480"/>
      <c r="BL49" s="480"/>
      <c r="BM49" s="480"/>
      <c r="BN49" s="480"/>
      <c r="BO49" s="480"/>
      <c r="BP49" s="480"/>
      <c r="BQ49" s="480"/>
      <c r="BR49" s="480"/>
      <c r="BS49" s="480"/>
      <c r="BT49" s="480"/>
      <c r="BU49" s="480"/>
      <c r="BV49" s="480"/>
      <c r="BW49" s="480"/>
      <c r="BX49" s="480"/>
      <c r="BY49" s="480"/>
      <c r="BZ49" s="480"/>
      <c r="CA49" s="480"/>
      <c r="CB49" s="480"/>
      <c r="CC49" s="480"/>
      <c r="CD49" s="480"/>
      <c r="CE49" s="480"/>
      <c r="CF49" s="480"/>
      <c r="CG49" s="480"/>
      <c r="CH49" s="480"/>
      <c r="CI49" s="480"/>
      <c r="CJ49" s="480"/>
      <c r="CK49" s="480"/>
      <c r="CL49" s="480"/>
      <c r="CM49" s="480"/>
      <c r="CN49" s="480"/>
      <c r="CO49" s="480"/>
      <c r="CP49" s="480"/>
      <c r="CQ49" s="480"/>
      <c r="CR49" s="480"/>
      <c r="CS49" s="480"/>
      <c r="CT49" s="480"/>
      <c r="CU49" s="480"/>
      <c r="CV49" s="480"/>
      <c r="CW49" s="480"/>
      <c r="CX49" s="480"/>
      <c r="CY49" s="480"/>
      <c r="CZ49" s="480"/>
      <c r="DA49" s="480"/>
      <c r="DB49" s="480"/>
      <c r="DC49" s="480"/>
      <c r="DD49" s="480"/>
      <c r="DE49" s="480"/>
      <c r="DF49" s="480"/>
      <c r="DG49" s="480"/>
      <c r="DH49" s="480"/>
      <c r="DI49" s="480"/>
      <c r="DJ49" s="480"/>
      <c r="DK49" s="480"/>
      <c r="DL49" s="480"/>
      <c r="DM49" s="480"/>
      <c r="DN49" s="480"/>
      <c r="DO49" s="480"/>
      <c r="DP49" s="480"/>
      <c r="DQ49" s="480"/>
      <c r="DR49" s="480"/>
      <c r="DS49" s="480"/>
      <c r="DT49" s="480"/>
      <c r="DU49" s="480"/>
      <c r="DV49" s="480"/>
      <c r="DW49" s="480"/>
      <c r="DX49" s="480"/>
      <c r="DY49" s="480"/>
      <c r="DZ49" s="480"/>
      <c r="EA49" s="480"/>
      <c r="EB49" s="480"/>
      <c r="EC49" s="480"/>
      <c r="ED49" s="480"/>
      <c r="EE49" s="480"/>
      <c r="EF49" s="480"/>
      <c r="EG49" s="480"/>
      <c r="EH49" s="480"/>
      <c r="EI49" s="480"/>
      <c r="EJ49" s="480"/>
      <c r="EK49" s="480"/>
      <c r="EL49" s="480"/>
      <c r="EM49" s="480"/>
      <c r="EN49" s="480"/>
      <c r="EO49" s="480"/>
      <c r="EP49" s="480"/>
      <c r="EQ49" s="480"/>
      <c r="ER49" s="480"/>
      <c r="ES49" s="480"/>
      <c r="ET49" s="480"/>
      <c r="EU49" s="480"/>
      <c r="EV49" s="480"/>
      <c r="EW49" s="480"/>
      <c r="EX49" s="480"/>
      <c r="EY49" s="480"/>
      <c r="EZ49" s="480"/>
      <c r="FA49" s="480"/>
      <c r="FB49" s="480"/>
      <c r="FC49" s="480"/>
      <c r="FD49" s="480"/>
      <c r="FE49" s="480"/>
      <c r="FF49" s="480"/>
      <c r="FG49" s="480"/>
      <c r="FH49" s="480"/>
      <c r="FI49" s="480"/>
      <c r="FJ49" s="480"/>
      <c r="FK49" s="480"/>
      <c r="FL49" s="480"/>
      <c r="FM49" s="480"/>
      <c r="FN49" s="480"/>
      <c r="FO49" s="480"/>
      <c r="FP49" s="480"/>
      <c r="FQ49" s="480"/>
      <c r="FR49" s="480"/>
      <c r="FS49" s="480"/>
      <c r="FT49" s="480"/>
      <c r="FU49" s="480"/>
      <c r="FV49" s="480"/>
      <c r="FW49" s="480"/>
      <c r="FX49" s="480"/>
      <c r="FY49" s="480"/>
      <c r="FZ49" s="480"/>
      <c r="GA49" s="480"/>
      <c r="GB49" s="480"/>
      <c r="GC49" s="480"/>
      <c r="GD49" s="480"/>
      <c r="GE49" s="480"/>
      <c r="GF49" s="480"/>
      <c r="GG49" s="480"/>
      <c r="GH49" s="480"/>
      <c r="GI49" s="480"/>
      <c r="GJ49" s="480"/>
      <c r="GK49" s="480"/>
      <c r="GL49" s="480"/>
      <c r="GM49" s="480"/>
      <c r="GN49" s="480"/>
      <c r="GO49" s="480"/>
      <c r="GP49" s="480"/>
      <c r="GQ49" s="480"/>
      <c r="GR49" s="480"/>
      <c r="GS49" s="480"/>
      <c r="GT49" s="480"/>
      <c r="GU49" s="480"/>
      <c r="GV49" s="480"/>
      <c r="GW49" s="480"/>
      <c r="GX49" s="480"/>
      <c r="GY49" s="480"/>
      <c r="GZ49" s="480"/>
      <c r="HA49" s="480"/>
      <c r="HB49" s="480"/>
      <c r="HC49" s="480"/>
      <c r="HD49" s="480"/>
      <c r="HE49" s="480"/>
      <c r="HF49" s="480"/>
      <c r="HG49" s="480"/>
      <c r="HH49" s="480"/>
      <c r="HI49" s="480"/>
      <c r="HJ49" s="480"/>
      <c r="HK49" s="480"/>
      <c r="HL49" s="480"/>
      <c r="HM49" s="480"/>
      <c r="HN49" s="480"/>
      <c r="HO49" s="480"/>
      <c r="HP49" s="480"/>
      <c r="HQ49" s="480"/>
      <c r="HR49" s="480"/>
      <c r="HS49" s="480"/>
      <c r="HT49" s="480"/>
      <c r="HU49" s="480"/>
      <c r="HV49" s="480"/>
      <c r="HW49" s="480"/>
      <c r="HX49" s="480"/>
      <c r="HY49" s="480"/>
      <c r="HZ49" s="480"/>
      <c r="IA49" s="480"/>
      <c r="IB49" s="480"/>
      <c r="IC49" s="480"/>
      <c r="ID49" s="480"/>
      <c r="IE49" s="480"/>
      <c r="IF49" s="480"/>
      <c r="IG49" s="480"/>
      <c r="IH49" s="480"/>
      <c r="II49" s="480"/>
      <c r="IJ49" s="480"/>
      <c r="IK49" s="480"/>
      <c r="IL49" s="480"/>
      <c r="IM49" s="480"/>
      <c r="IN49" s="480"/>
      <c r="IO49" s="480"/>
      <c r="IP49" s="480"/>
      <c r="IQ49" s="480"/>
      <c r="IR49" s="480"/>
      <c r="IS49" s="480"/>
      <c r="IT49" s="480"/>
      <c r="IU49" s="480"/>
      <c r="IV49" s="480"/>
    </row>
    <row r="50" spans="1:256" ht="25.5" customHeight="1" thickBot="1">
      <c r="A50" s="883" t="s">
        <v>558</v>
      </c>
      <c r="B50" s="884">
        <v>158651079.77000001</v>
      </c>
      <c r="C50" s="478"/>
      <c r="D50" s="479"/>
      <c r="E50" s="479"/>
      <c r="F50" s="480"/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80"/>
      <c r="R50" s="480"/>
      <c r="S50" s="480"/>
      <c r="T50" s="480"/>
      <c r="U50" s="480"/>
      <c r="V50" s="480"/>
      <c r="W50" s="480"/>
      <c r="X50" s="480"/>
      <c r="Y50" s="480"/>
      <c r="Z50" s="480"/>
      <c r="AA50" s="480"/>
      <c r="AB50" s="480"/>
      <c r="AC50" s="480"/>
      <c r="AD50" s="480"/>
      <c r="AE50" s="480"/>
      <c r="AF50" s="480"/>
      <c r="AG50" s="480"/>
      <c r="AH50" s="480"/>
      <c r="AI50" s="480"/>
      <c r="AJ50" s="480"/>
      <c r="AK50" s="480"/>
      <c r="AL50" s="480"/>
      <c r="AM50" s="480"/>
      <c r="AN50" s="480"/>
      <c r="AO50" s="480"/>
      <c r="AP50" s="480"/>
      <c r="AQ50" s="480"/>
      <c r="AR50" s="480"/>
      <c r="AS50" s="480"/>
      <c r="AT50" s="480"/>
      <c r="AU50" s="480"/>
      <c r="AV50" s="480"/>
      <c r="AW50" s="480"/>
      <c r="AX50" s="480"/>
      <c r="AY50" s="480"/>
      <c r="AZ50" s="480"/>
      <c r="BA50" s="480"/>
      <c r="BB50" s="480"/>
      <c r="BC50" s="480"/>
      <c r="BD50" s="480"/>
      <c r="BE50" s="480"/>
      <c r="BF50" s="480"/>
      <c r="BG50" s="480"/>
      <c r="BH50" s="480"/>
      <c r="BI50" s="480"/>
      <c r="BJ50" s="480"/>
      <c r="BK50" s="480"/>
      <c r="BL50" s="480"/>
      <c r="BM50" s="480"/>
      <c r="BN50" s="480"/>
      <c r="BO50" s="480"/>
      <c r="BP50" s="480"/>
      <c r="BQ50" s="480"/>
      <c r="BR50" s="480"/>
      <c r="BS50" s="480"/>
      <c r="BT50" s="480"/>
      <c r="BU50" s="480"/>
      <c r="BV50" s="480"/>
      <c r="BW50" s="480"/>
      <c r="BX50" s="480"/>
      <c r="BY50" s="480"/>
      <c r="BZ50" s="480"/>
      <c r="CA50" s="480"/>
      <c r="CB50" s="480"/>
      <c r="CC50" s="480"/>
      <c r="CD50" s="480"/>
      <c r="CE50" s="480"/>
      <c r="CF50" s="480"/>
      <c r="CG50" s="480"/>
      <c r="CH50" s="480"/>
      <c r="CI50" s="480"/>
      <c r="CJ50" s="480"/>
      <c r="CK50" s="480"/>
      <c r="CL50" s="480"/>
      <c r="CM50" s="480"/>
      <c r="CN50" s="480"/>
      <c r="CO50" s="480"/>
      <c r="CP50" s="480"/>
      <c r="CQ50" s="480"/>
      <c r="CR50" s="480"/>
      <c r="CS50" s="480"/>
      <c r="CT50" s="480"/>
      <c r="CU50" s="480"/>
      <c r="CV50" s="480"/>
      <c r="CW50" s="480"/>
      <c r="CX50" s="480"/>
      <c r="CY50" s="480"/>
      <c r="CZ50" s="480"/>
      <c r="DA50" s="480"/>
      <c r="DB50" s="480"/>
      <c r="DC50" s="480"/>
      <c r="DD50" s="480"/>
      <c r="DE50" s="480"/>
      <c r="DF50" s="480"/>
      <c r="DG50" s="480"/>
      <c r="DH50" s="480"/>
      <c r="DI50" s="480"/>
      <c r="DJ50" s="480"/>
      <c r="DK50" s="480"/>
      <c r="DL50" s="480"/>
      <c r="DM50" s="480"/>
      <c r="DN50" s="480"/>
      <c r="DO50" s="480"/>
      <c r="DP50" s="480"/>
      <c r="DQ50" s="480"/>
      <c r="DR50" s="480"/>
      <c r="DS50" s="480"/>
      <c r="DT50" s="480"/>
      <c r="DU50" s="480"/>
      <c r="DV50" s="480"/>
      <c r="DW50" s="480"/>
      <c r="DX50" s="480"/>
      <c r="DY50" s="480"/>
      <c r="DZ50" s="480"/>
      <c r="EA50" s="480"/>
      <c r="EB50" s="480"/>
      <c r="EC50" s="480"/>
      <c r="ED50" s="480"/>
      <c r="EE50" s="480"/>
      <c r="EF50" s="480"/>
      <c r="EG50" s="480"/>
      <c r="EH50" s="480"/>
      <c r="EI50" s="480"/>
      <c r="EJ50" s="480"/>
      <c r="EK50" s="480"/>
      <c r="EL50" s="480"/>
      <c r="EM50" s="480"/>
      <c r="EN50" s="480"/>
      <c r="EO50" s="480"/>
      <c r="EP50" s="480"/>
      <c r="EQ50" s="480"/>
      <c r="ER50" s="480"/>
      <c r="ES50" s="480"/>
      <c r="ET50" s="480"/>
      <c r="EU50" s="480"/>
      <c r="EV50" s="480"/>
      <c r="EW50" s="480"/>
      <c r="EX50" s="480"/>
      <c r="EY50" s="480"/>
      <c r="EZ50" s="480"/>
      <c r="FA50" s="480"/>
      <c r="FB50" s="480"/>
      <c r="FC50" s="480"/>
      <c r="FD50" s="480"/>
      <c r="FE50" s="480"/>
      <c r="FF50" s="480"/>
      <c r="FG50" s="480"/>
      <c r="FH50" s="480"/>
      <c r="FI50" s="480"/>
      <c r="FJ50" s="480"/>
      <c r="FK50" s="480"/>
      <c r="FL50" s="480"/>
      <c r="FM50" s="480"/>
      <c r="FN50" s="480"/>
      <c r="FO50" s="480"/>
      <c r="FP50" s="480"/>
      <c r="FQ50" s="480"/>
      <c r="FR50" s="480"/>
      <c r="FS50" s="480"/>
      <c r="FT50" s="480"/>
      <c r="FU50" s="480"/>
      <c r="FV50" s="480"/>
      <c r="FW50" s="480"/>
      <c r="FX50" s="480"/>
      <c r="FY50" s="480"/>
      <c r="FZ50" s="480"/>
      <c r="GA50" s="480"/>
      <c r="GB50" s="480"/>
      <c r="GC50" s="480"/>
      <c r="GD50" s="480"/>
      <c r="GE50" s="480"/>
      <c r="GF50" s="480"/>
      <c r="GG50" s="480"/>
      <c r="GH50" s="480"/>
      <c r="GI50" s="480"/>
      <c r="GJ50" s="480"/>
      <c r="GK50" s="480"/>
      <c r="GL50" s="480"/>
      <c r="GM50" s="480"/>
      <c r="GN50" s="480"/>
      <c r="GO50" s="480"/>
      <c r="GP50" s="480"/>
      <c r="GQ50" s="480"/>
      <c r="GR50" s="480"/>
      <c r="GS50" s="480"/>
      <c r="GT50" s="480"/>
      <c r="GU50" s="480"/>
      <c r="GV50" s="480"/>
      <c r="GW50" s="480"/>
      <c r="GX50" s="480"/>
      <c r="GY50" s="480"/>
      <c r="GZ50" s="480"/>
      <c r="HA50" s="480"/>
      <c r="HB50" s="480"/>
      <c r="HC50" s="480"/>
      <c r="HD50" s="480"/>
      <c r="HE50" s="480"/>
      <c r="HF50" s="480"/>
      <c r="HG50" s="480"/>
      <c r="HH50" s="480"/>
      <c r="HI50" s="480"/>
      <c r="HJ50" s="480"/>
      <c r="HK50" s="480"/>
      <c r="HL50" s="480"/>
      <c r="HM50" s="480"/>
      <c r="HN50" s="480"/>
      <c r="HO50" s="480"/>
      <c r="HP50" s="480"/>
      <c r="HQ50" s="480"/>
      <c r="HR50" s="480"/>
      <c r="HS50" s="480"/>
      <c r="HT50" s="480"/>
      <c r="HU50" s="480"/>
      <c r="HV50" s="480"/>
      <c r="HW50" s="480"/>
      <c r="HX50" s="480"/>
      <c r="HY50" s="480"/>
      <c r="HZ50" s="480"/>
      <c r="IA50" s="480"/>
      <c r="IB50" s="480"/>
      <c r="IC50" s="480"/>
      <c r="ID50" s="480"/>
      <c r="IE50" s="480"/>
      <c r="IF50" s="480"/>
      <c r="IG50" s="480"/>
      <c r="IH50" s="480"/>
      <c r="II50" s="480"/>
      <c r="IJ50" s="480"/>
      <c r="IK50" s="480"/>
      <c r="IL50" s="480"/>
      <c r="IM50" s="480"/>
      <c r="IN50" s="480"/>
      <c r="IO50" s="480"/>
      <c r="IP50" s="480"/>
      <c r="IQ50" s="480"/>
      <c r="IR50" s="480"/>
      <c r="IS50" s="480"/>
      <c r="IT50" s="480"/>
      <c r="IU50" s="480"/>
      <c r="IV50" s="480"/>
    </row>
    <row r="51" spans="1:256" ht="30.75" customHeight="1" thickTop="1">
      <c r="A51" s="867" t="s">
        <v>499</v>
      </c>
      <c r="B51" s="852">
        <f>B49+B50</f>
        <v>194133010.53000003</v>
      </c>
      <c r="C51" s="484"/>
      <c r="D51" s="479"/>
      <c r="E51" s="479"/>
      <c r="F51" s="480"/>
      <c r="G51" s="480"/>
      <c r="H51" s="480"/>
      <c r="I51" s="480"/>
      <c r="J51" s="480"/>
      <c r="K51" s="480"/>
      <c r="L51" s="480"/>
      <c r="M51" s="480"/>
      <c r="N51" s="480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  <c r="AA51" s="480"/>
      <c r="AB51" s="480"/>
      <c r="AC51" s="480"/>
      <c r="AD51" s="480"/>
      <c r="AE51" s="480"/>
      <c r="AF51" s="480"/>
      <c r="AG51" s="480"/>
      <c r="AH51" s="480"/>
      <c r="AI51" s="480"/>
      <c r="AJ51" s="480"/>
      <c r="AK51" s="480"/>
      <c r="AL51" s="480"/>
      <c r="AM51" s="480"/>
      <c r="AN51" s="480"/>
      <c r="AO51" s="480"/>
      <c r="AP51" s="480"/>
      <c r="AQ51" s="480"/>
      <c r="AR51" s="480"/>
      <c r="AS51" s="480"/>
      <c r="AT51" s="480"/>
      <c r="AU51" s="480"/>
      <c r="AV51" s="480"/>
      <c r="AW51" s="480"/>
      <c r="AX51" s="480"/>
      <c r="AY51" s="480"/>
      <c r="AZ51" s="480"/>
      <c r="BA51" s="480"/>
      <c r="BB51" s="480"/>
      <c r="BC51" s="480"/>
      <c r="BD51" s="480"/>
      <c r="BE51" s="480"/>
      <c r="BF51" s="480"/>
      <c r="BG51" s="480"/>
      <c r="BH51" s="480"/>
      <c r="BI51" s="480"/>
      <c r="BJ51" s="480"/>
      <c r="BK51" s="480"/>
      <c r="BL51" s="480"/>
      <c r="BM51" s="480"/>
      <c r="BN51" s="480"/>
      <c r="BO51" s="480"/>
      <c r="BP51" s="480"/>
      <c r="BQ51" s="480"/>
      <c r="BR51" s="480"/>
      <c r="BS51" s="480"/>
      <c r="BT51" s="480"/>
      <c r="BU51" s="480"/>
      <c r="BV51" s="480"/>
      <c r="BW51" s="480"/>
      <c r="BX51" s="480"/>
      <c r="BY51" s="480"/>
      <c r="BZ51" s="480"/>
      <c r="CA51" s="480"/>
      <c r="CB51" s="480"/>
      <c r="CC51" s="480"/>
      <c r="CD51" s="480"/>
      <c r="CE51" s="480"/>
      <c r="CF51" s="480"/>
      <c r="CG51" s="480"/>
      <c r="CH51" s="480"/>
      <c r="CI51" s="480"/>
      <c r="CJ51" s="480"/>
      <c r="CK51" s="480"/>
      <c r="CL51" s="480"/>
      <c r="CM51" s="480"/>
      <c r="CN51" s="480"/>
      <c r="CO51" s="480"/>
      <c r="CP51" s="480"/>
      <c r="CQ51" s="480"/>
      <c r="CR51" s="480"/>
      <c r="CS51" s="480"/>
      <c r="CT51" s="480"/>
      <c r="CU51" s="480"/>
      <c r="CV51" s="480"/>
      <c r="CW51" s="480"/>
      <c r="CX51" s="480"/>
      <c r="CY51" s="480"/>
      <c r="CZ51" s="480"/>
      <c r="DA51" s="480"/>
      <c r="DB51" s="480"/>
      <c r="DC51" s="480"/>
      <c r="DD51" s="480"/>
      <c r="DE51" s="480"/>
      <c r="DF51" s="480"/>
      <c r="DG51" s="480"/>
      <c r="DH51" s="480"/>
      <c r="DI51" s="480"/>
      <c r="DJ51" s="480"/>
      <c r="DK51" s="480"/>
      <c r="DL51" s="480"/>
      <c r="DM51" s="480"/>
      <c r="DN51" s="480"/>
      <c r="DO51" s="480"/>
      <c r="DP51" s="480"/>
      <c r="DQ51" s="480"/>
      <c r="DR51" s="480"/>
      <c r="DS51" s="480"/>
      <c r="DT51" s="480"/>
      <c r="DU51" s="480"/>
      <c r="DV51" s="480"/>
      <c r="DW51" s="480"/>
      <c r="DX51" s="480"/>
      <c r="DY51" s="480"/>
      <c r="DZ51" s="480"/>
      <c r="EA51" s="480"/>
      <c r="EB51" s="480"/>
      <c r="EC51" s="480"/>
      <c r="ED51" s="480"/>
      <c r="EE51" s="480"/>
      <c r="EF51" s="480"/>
      <c r="EG51" s="480"/>
      <c r="EH51" s="480"/>
      <c r="EI51" s="480"/>
      <c r="EJ51" s="480"/>
      <c r="EK51" s="480"/>
      <c r="EL51" s="480"/>
      <c r="EM51" s="480"/>
      <c r="EN51" s="480"/>
      <c r="EO51" s="480"/>
      <c r="EP51" s="480"/>
      <c r="EQ51" s="480"/>
      <c r="ER51" s="480"/>
      <c r="ES51" s="480"/>
      <c r="ET51" s="480"/>
      <c r="EU51" s="480"/>
      <c r="EV51" s="480"/>
      <c r="EW51" s="480"/>
      <c r="EX51" s="480"/>
      <c r="EY51" s="480"/>
      <c r="EZ51" s="480"/>
      <c r="FA51" s="480"/>
      <c r="FB51" s="480"/>
      <c r="FC51" s="480"/>
      <c r="FD51" s="480"/>
      <c r="FE51" s="480"/>
      <c r="FF51" s="480"/>
      <c r="FG51" s="480"/>
      <c r="FH51" s="480"/>
      <c r="FI51" s="480"/>
      <c r="FJ51" s="480"/>
      <c r="FK51" s="480"/>
      <c r="FL51" s="480"/>
      <c r="FM51" s="480"/>
      <c r="FN51" s="480"/>
      <c r="FO51" s="480"/>
      <c r="FP51" s="480"/>
      <c r="FQ51" s="480"/>
      <c r="FR51" s="480"/>
      <c r="FS51" s="480"/>
      <c r="FT51" s="480"/>
      <c r="FU51" s="480"/>
      <c r="FV51" s="480"/>
      <c r="FW51" s="480"/>
      <c r="FX51" s="480"/>
      <c r="FY51" s="480"/>
      <c r="FZ51" s="480"/>
      <c r="GA51" s="480"/>
      <c r="GB51" s="480"/>
      <c r="GC51" s="480"/>
      <c r="GD51" s="480"/>
      <c r="GE51" s="480"/>
      <c r="GF51" s="480"/>
      <c r="GG51" s="480"/>
      <c r="GH51" s="480"/>
      <c r="GI51" s="480"/>
      <c r="GJ51" s="480"/>
      <c r="GK51" s="480"/>
      <c r="GL51" s="480"/>
      <c r="GM51" s="480"/>
      <c r="GN51" s="480"/>
      <c r="GO51" s="480"/>
      <c r="GP51" s="480"/>
      <c r="GQ51" s="480"/>
      <c r="GR51" s="480"/>
      <c r="GS51" s="480"/>
      <c r="GT51" s="480"/>
      <c r="GU51" s="480"/>
      <c r="GV51" s="480"/>
      <c r="GW51" s="480"/>
      <c r="GX51" s="480"/>
      <c r="GY51" s="480"/>
      <c r="GZ51" s="480"/>
      <c r="HA51" s="480"/>
      <c r="HB51" s="480"/>
      <c r="HC51" s="480"/>
      <c r="HD51" s="480"/>
      <c r="HE51" s="480"/>
      <c r="HF51" s="480"/>
      <c r="HG51" s="480"/>
      <c r="HH51" s="480"/>
      <c r="HI51" s="480"/>
      <c r="HJ51" s="480"/>
      <c r="HK51" s="480"/>
      <c r="HL51" s="480"/>
      <c r="HM51" s="480"/>
      <c r="HN51" s="480"/>
      <c r="HO51" s="480"/>
      <c r="HP51" s="480"/>
      <c r="HQ51" s="480"/>
      <c r="HR51" s="480"/>
      <c r="HS51" s="480"/>
      <c r="HT51" s="480"/>
      <c r="HU51" s="480"/>
      <c r="HV51" s="480"/>
      <c r="HW51" s="480"/>
      <c r="HX51" s="480"/>
      <c r="HY51" s="480"/>
      <c r="HZ51" s="480"/>
      <c r="IA51" s="480"/>
      <c r="IB51" s="480"/>
      <c r="IC51" s="480"/>
      <c r="ID51" s="480"/>
      <c r="IE51" s="480"/>
      <c r="IF51" s="480"/>
      <c r="IG51" s="480"/>
      <c r="IH51" s="480"/>
      <c r="II51" s="480"/>
      <c r="IJ51" s="480"/>
      <c r="IK51" s="480"/>
      <c r="IL51" s="480"/>
      <c r="IM51" s="480"/>
      <c r="IN51" s="480"/>
      <c r="IO51" s="480"/>
      <c r="IP51" s="480"/>
      <c r="IQ51" s="480"/>
      <c r="IR51" s="480"/>
      <c r="IS51" s="480"/>
      <c r="IT51" s="480"/>
      <c r="IU51" s="480"/>
      <c r="IV51" s="480"/>
    </row>
    <row r="52" spans="1:256" ht="24.75" customHeight="1">
      <c r="A52" s="885"/>
      <c r="B52" s="868"/>
      <c r="C52" s="478"/>
      <c r="D52" s="479"/>
      <c r="E52" s="479"/>
      <c r="F52" s="480"/>
      <c r="G52" s="480"/>
      <c r="H52" s="480"/>
      <c r="I52" s="480"/>
      <c r="J52" s="480"/>
      <c r="K52" s="480"/>
      <c r="L52" s="480"/>
      <c r="M52" s="480"/>
      <c r="N52" s="480"/>
      <c r="O52" s="480"/>
      <c r="P52" s="480"/>
      <c r="Q52" s="480"/>
      <c r="R52" s="480"/>
      <c r="S52" s="480"/>
      <c r="T52" s="480"/>
      <c r="U52" s="480"/>
      <c r="V52" s="480"/>
      <c r="W52" s="480"/>
      <c r="X52" s="480"/>
      <c r="Y52" s="480"/>
      <c r="Z52" s="480"/>
      <c r="AA52" s="480"/>
      <c r="AB52" s="480"/>
      <c r="AC52" s="480"/>
      <c r="AD52" s="480"/>
      <c r="AE52" s="480"/>
      <c r="AF52" s="480"/>
      <c r="AG52" s="480"/>
      <c r="AH52" s="480"/>
      <c r="AI52" s="480"/>
      <c r="AJ52" s="480"/>
      <c r="AK52" s="480"/>
      <c r="AL52" s="480"/>
      <c r="AM52" s="480"/>
      <c r="AN52" s="480"/>
      <c r="AO52" s="480"/>
      <c r="AP52" s="480"/>
      <c r="AQ52" s="480"/>
      <c r="AR52" s="480"/>
      <c r="AS52" s="480"/>
      <c r="AT52" s="480"/>
      <c r="AU52" s="480"/>
      <c r="AV52" s="480"/>
      <c r="AW52" s="480"/>
      <c r="AX52" s="480"/>
      <c r="AY52" s="480"/>
      <c r="AZ52" s="480"/>
      <c r="BA52" s="480"/>
      <c r="BB52" s="480"/>
      <c r="BC52" s="480"/>
      <c r="BD52" s="480"/>
      <c r="BE52" s="480"/>
      <c r="BF52" s="480"/>
      <c r="BG52" s="480"/>
      <c r="BH52" s="480"/>
      <c r="BI52" s="480"/>
      <c r="BJ52" s="480"/>
      <c r="BK52" s="480"/>
      <c r="BL52" s="480"/>
      <c r="BM52" s="480"/>
      <c r="BN52" s="480"/>
      <c r="BO52" s="480"/>
      <c r="BP52" s="480"/>
      <c r="BQ52" s="480"/>
      <c r="BR52" s="480"/>
      <c r="BS52" s="480"/>
      <c r="BT52" s="480"/>
      <c r="BU52" s="480"/>
      <c r="BV52" s="480"/>
      <c r="BW52" s="480"/>
      <c r="BX52" s="480"/>
      <c r="BY52" s="480"/>
      <c r="BZ52" s="480"/>
      <c r="CA52" s="480"/>
      <c r="CB52" s="480"/>
      <c r="CC52" s="480"/>
      <c r="CD52" s="480"/>
      <c r="CE52" s="480"/>
      <c r="CF52" s="480"/>
      <c r="CG52" s="480"/>
      <c r="CH52" s="480"/>
      <c r="CI52" s="480"/>
      <c r="CJ52" s="480"/>
      <c r="CK52" s="480"/>
      <c r="CL52" s="480"/>
      <c r="CM52" s="480"/>
      <c r="CN52" s="480"/>
      <c r="CO52" s="480"/>
      <c r="CP52" s="480"/>
      <c r="CQ52" s="480"/>
      <c r="CR52" s="480"/>
      <c r="CS52" s="480"/>
      <c r="CT52" s="480"/>
      <c r="CU52" s="480"/>
      <c r="CV52" s="480"/>
      <c r="CW52" s="480"/>
      <c r="CX52" s="480"/>
      <c r="CY52" s="480"/>
      <c r="CZ52" s="480"/>
      <c r="DA52" s="480"/>
      <c r="DB52" s="480"/>
      <c r="DC52" s="480"/>
      <c r="DD52" s="480"/>
      <c r="DE52" s="480"/>
      <c r="DF52" s="480"/>
      <c r="DG52" s="480"/>
      <c r="DH52" s="480"/>
      <c r="DI52" s="480"/>
      <c r="DJ52" s="480"/>
      <c r="DK52" s="480"/>
      <c r="DL52" s="480"/>
      <c r="DM52" s="480"/>
      <c r="DN52" s="480"/>
      <c r="DO52" s="480"/>
      <c r="DP52" s="480"/>
      <c r="DQ52" s="480"/>
      <c r="DR52" s="480"/>
      <c r="DS52" s="480"/>
      <c r="DT52" s="480"/>
      <c r="DU52" s="480"/>
      <c r="DV52" s="480"/>
      <c r="DW52" s="480"/>
      <c r="DX52" s="480"/>
      <c r="DY52" s="480"/>
      <c r="DZ52" s="480"/>
      <c r="EA52" s="480"/>
      <c r="EB52" s="480"/>
      <c r="EC52" s="480"/>
      <c r="ED52" s="480"/>
      <c r="EE52" s="480"/>
      <c r="EF52" s="480"/>
      <c r="EG52" s="480"/>
      <c r="EH52" s="480"/>
      <c r="EI52" s="480"/>
      <c r="EJ52" s="480"/>
      <c r="EK52" s="480"/>
      <c r="EL52" s="480"/>
      <c r="EM52" s="480"/>
      <c r="EN52" s="480"/>
      <c r="EO52" s="480"/>
      <c r="EP52" s="480"/>
      <c r="EQ52" s="480"/>
      <c r="ER52" s="480"/>
      <c r="ES52" s="480"/>
      <c r="ET52" s="480"/>
      <c r="EU52" s="480"/>
      <c r="EV52" s="480"/>
      <c r="EW52" s="480"/>
      <c r="EX52" s="480"/>
      <c r="EY52" s="480"/>
      <c r="EZ52" s="480"/>
      <c r="FA52" s="480"/>
      <c r="FB52" s="480"/>
      <c r="FC52" s="480"/>
      <c r="FD52" s="480"/>
      <c r="FE52" s="480"/>
      <c r="FF52" s="480"/>
      <c r="FG52" s="480"/>
      <c r="FH52" s="480"/>
      <c r="FI52" s="480"/>
      <c r="FJ52" s="480"/>
      <c r="FK52" s="480"/>
      <c r="FL52" s="480"/>
      <c r="FM52" s="480"/>
      <c r="FN52" s="480"/>
      <c r="FO52" s="480"/>
      <c r="FP52" s="480"/>
      <c r="FQ52" s="480"/>
      <c r="FR52" s="480"/>
      <c r="FS52" s="480"/>
      <c r="FT52" s="480"/>
      <c r="FU52" s="480"/>
      <c r="FV52" s="480"/>
      <c r="FW52" s="480"/>
      <c r="FX52" s="480"/>
      <c r="FY52" s="480"/>
      <c r="FZ52" s="480"/>
      <c r="GA52" s="480"/>
      <c r="GB52" s="480"/>
      <c r="GC52" s="480"/>
      <c r="GD52" s="480"/>
      <c r="GE52" s="480"/>
      <c r="GF52" s="480"/>
      <c r="GG52" s="480"/>
      <c r="GH52" s="480"/>
      <c r="GI52" s="480"/>
      <c r="GJ52" s="480"/>
      <c r="GK52" s="480"/>
      <c r="GL52" s="480"/>
      <c r="GM52" s="480"/>
      <c r="GN52" s="480"/>
      <c r="GO52" s="480"/>
      <c r="GP52" s="480"/>
      <c r="GQ52" s="480"/>
      <c r="GR52" s="480"/>
      <c r="GS52" s="480"/>
      <c r="GT52" s="480"/>
      <c r="GU52" s="480"/>
      <c r="GV52" s="480"/>
      <c r="GW52" s="480"/>
      <c r="GX52" s="480"/>
      <c r="GY52" s="480"/>
      <c r="GZ52" s="480"/>
      <c r="HA52" s="480"/>
      <c r="HB52" s="480"/>
      <c r="HC52" s="480"/>
      <c r="HD52" s="480"/>
      <c r="HE52" s="480"/>
      <c r="HF52" s="480"/>
      <c r="HG52" s="480"/>
      <c r="HH52" s="480"/>
      <c r="HI52" s="480"/>
      <c r="HJ52" s="480"/>
      <c r="HK52" s="480"/>
      <c r="HL52" s="480"/>
      <c r="HM52" s="480"/>
      <c r="HN52" s="480"/>
      <c r="HO52" s="480"/>
      <c r="HP52" s="480"/>
      <c r="HQ52" s="480"/>
      <c r="HR52" s="480"/>
      <c r="HS52" s="480"/>
      <c r="HT52" s="480"/>
      <c r="HU52" s="480"/>
      <c r="HV52" s="480"/>
      <c r="HW52" s="480"/>
      <c r="HX52" s="480"/>
      <c r="HY52" s="480"/>
      <c r="HZ52" s="480"/>
      <c r="IA52" s="480"/>
      <c r="IB52" s="480"/>
      <c r="IC52" s="480"/>
      <c r="ID52" s="480"/>
      <c r="IE52" s="480"/>
      <c r="IF52" s="480"/>
      <c r="IG52" s="480"/>
      <c r="IH52" s="480"/>
      <c r="II52" s="480"/>
      <c r="IJ52" s="480"/>
      <c r="IK52" s="480"/>
      <c r="IL52" s="480"/>
      <c r="IM52" s="480"/>
      <c r="IN52" s="480"/>
      <c r="IO52" s="480"/>
      <c r="IP52" s="480"/>
      <c r="IQ52" s="480"/>
      <c r="IR52" s="480"/>
      <c r="IS52" s="480"/>
      <c r="IT52" s="480"/>
      <c r="IU52" s="480"/>
      <c r="IV52" s="480"/>
    </row>
    <row r="53" spans="1:256" ht="30" customHeight="1">
      <c r="A53" s="478"/>
      <c r="B53" s="484"/>
      <c r="C53" s="478"/>
      <c r="D53" s="479"/>
      <c r="E53" s="479"/>
      <c r="F53" s="480"/>
      <c r="G53" s="480"/>
      <c r="H53" s="480"/>
      <c r="I53" s="480"/>
      <c r="J53" s="480"/>
      <c r="K53" s="480"/>
      <c r="L53" s="480"/>
      <c r="M53" s="480"/>
      <c r="N53" s="480"/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  <c r="AA53" s="480"/>
      <c r="AB53" s="480"/>
      <c r="AC53" s="480"/>
      <c r="AD53" s="480"/>
      <c r="AE53" s="480"/>
      <c r="AF53" s="480"/>
      <c r="AG53" s="480"/>
      <c r="AH53" s="480"/>
      <c r="AI53" s="480"/>
      <c r="AJ53" s="480"/>
      <c r="AK53" s="480"/>
      <c r="AL53" s="480"/>
      <c r="AM53" s="480"/>
      <c r="AN53" s="480"/>
      <c r="AO53" s="480"/>
      <c r="AP53" s="480"/>
      <c r="AQ53" s="480"/>
      <c r="AR53" s="480"/>
      <c r="AS53" s="480"/>
      <c r="AT53" s="480"/>
      <c r="AU53" s="480"/>
      <c r="AV53" s="480"/>
      <c r="AW53" s="480"/>
      <c r="AX53" s="480"/>
      <c r="AY53" s="480"/>
      <c r="AZ53" s="480"/>
      <c r="BA53" s="480"/>
      <c r="BB53" s="480"/>
      <c r="BC53" s="480"/>
      <c r="BD53" s="480"/>
      <c r="BE53" s="480"/>
      <c r="BF53" s="480"/>
      <c r="BG53" s="480"/>
      <c r="BH53" s="480"/>
      <c r="BI53" s="480"/>
      <c r="BJ53" s="480"/>
      <c r="BK53" s="480"/>
      <c r="BL53" s="480"/>
      <c r="BM53" s="480"/>
      <c r="BN53" s="480"/>
      <c r="BO53" s="480"/>
      <c r="BP53" s="480"/>
      <c r="BQ53" s="480"/>
      <c r="BR53" s="480"/>
      <c r="BS53" s="480"/>
      <c r="BT53" s="480"/>
      <c r="BU53" s="480"/>
      <c r="BV53" s="480"/>
      <c r="BW53" s="480"/>
      <c r="BX53" s="480"/>
      <c r="BY53" s="480"/>
      <c r="BZ53" s="480"/>
      <c r="CA53" s="480"/>
      <c r="CB53" s="480"/>
      <c r="CC53" s="480"/>
      <c r="CD53" s="480"/>
      <c r="CE53" s="480"/>
      <c r="CF53" s="480"/>
      <c r="CG53" s="480"/>
      <c r="CH53" s="480"/>
      <c r="CI53" s="480"/>
      <c r="CJ53" s="480"/>
      <c r="CK53" s="480"/>
      <c r="CL53" s="480"/>
      <c r="CM53" s="480"/>
      <c r="CN53" s="480"/>
      <c r="CO53" s="480"/>
      <c r="CP53" s="480"/>
      <c r="CQ53" s="480"/>
      <c r="CR53" s="480"/>
      <c r="CS53" s="480"/>
      <c r="CT53" s="480"/>
      <c r="CU53" s="480"/>
      <c r="CV53" s="480"/>
      <c r="CW53" s="480"/>
      <c r="CX53" s="480"/>
      <c r="CY53" s="480"/>
      <c r="CZ53" s="480"/>
      <c r="DA53" s="480"/>
      <c r="DB53" s="480"/>
      <c r="DC53" s="480"/>
      <c r="DD53" s="480"/>
      <c r="DE53" s="480"/>
      <c r="DF53" s="480"/>
      <c r="DG53" s="480"/>
      <c r="DH53" s="480"/>
      <c r="DI53" s="480"/>
      <c r="DJ53" s="480"/>
      <c r="DK53" s="480"/>
      <c r="DL53" s="480"/>
      <c r="DM53" s="480"/>
      <c r="DN53" s="480"/>
      <c r="DO53" s="480"/>
      <c r="DP53" s="480"/>
      <c r="DQ53" s="480"/>
      <c r="DR53" s="480"/>
      <c r="DS53" s="480"/>
      <c r="DT53" s="480"/>
      <c r="DU53" s="480"/>
      <c r="DV53" s="480"/>
      <c r="DW53" s="480"/>
      <c r="DX53" s="480"/>
      <c r="DY53" s="480"/>
      <c r="DZ53" s="480"/>
      <c r="EA53" s="480"/>
      <c r="EB53" s="480"/>
      <c r="EC53" s="480"/>
      <c r="ED53" s="480"/>
      <c r="EE53" s="480"/>
      <c r="EF53" s="480"/>
      <c r="EG53" s="480"/>
      <c r="EH53" s="480"/>
      <c r="EI53" s="480"/>
      <c r="EJ53" s="480"/>
      <c r="EK53" s="480"/>
      <c r="EL53" s="480"/>
      <c r="EM53" s="480"/>
      <c r="EN53" s="480"/>
      <c r="EO53" s="480"/>
      <c r="EP53" s="480"/>
      <c r="EQ53" s="480"/>
      <c r="ER53" s="480"/>
      <c r="ES53" s="480"/>
      <c r="ET53" s="480"/>
      <c r="EU53" s="480"/>
      <c r="EV53" s="480"/>
      <c r="EW53" s="480"/>
      <c r="EX53" s="480"/>
      <c r="EY53" s="480"/>
      <c r="EZ53" s="480"/>
      <c r="FA53" s="480"/>
      <c r="FB53" s="480"/>
      <c r="FC53" s="480"/>
      <c r="FD53" s="480"/>
      <c r="FE53" s="480"/>
      <c r="FF53" s="480"/>
      <c r="FG53" s="480"/>
      <c r="FH53" s="480"/>
      <c r="FI53" s="480"/>
      <c r="FJ53" s="480"/>
      <c r="FK53" s="480"/>
      <c r="FL53" s="480"/>
      <c r="FM53" s="480"/>
      <c r="FN53" s="480"/>
      <c r="FO53" s="480"/>
      <c r="FP53" s="480"/>
      <c r="FQ53" s="480"/>
      <c r="FR53" s="480"/>
      <c r="FS53" s="480"/>
      <c r="FT53" s="480"/>
      <c r="FU53" s="480"/>
      <c r="FV53" s="480"/>
      <c r="FW53" s="480"/>
      <c r="FX53" s="480"/>
      <c r="FY53" s="480"/>
      <c r="FZ53" s="480"/>
      <c r="GA53" s="480"/>
      <c r="GB53" s="480"/>
      <c r="GC53" s="480"/>
      <c r="GD53" s="480"/>
      <c r="GE53" s="480"/>
      <c r="GF53" s="480"/>
      <c r="GG53" s="480"/>
      <c r="GH53" s="480"/>
      <c r="GI53" s="480"/>
      <c r="GJ53" s="480"/>
      <c r="GK53" s="480"/>
      <c r="GL53" s="480"/>
      <c r="GM53" s="480"/>
      <c r="GN53" s="480"/>
      <c r="GO53" s="480"/>
      <c r="GP53" s="480"/>
      <c r="GQ53" s="480"/>
      <c r="GR53" s="480"/>
      <c r="GS53" s="480"/>
      <c r="GT53" s="480"/>
      <c r="GU53" s="480"/>
      <c r="GV53" s="480"/>
      <c r="GW53" s="480"/>
      <c r="GX53" s="480"/>
      <c r="GY53" s="480"/>
      <c r="GZ53" s="480"/>
      <c r="HA53" s="480"/>
      <c r="HB53" s="480"/>
      <c r="HC53" s="480"/>
      <c r="HD53" s="480"/>
      <c r="HE53" s="480"/>
      <c r="HF53" s="480"/>
      <c r="HG53" s="480"/>
      <c r="HH53" s="480"/>
      <c r="HI53" s="480"/>
      <c r="HJ53" s="480"/>
      <c r="HK53" s="480"/>
      <c r="HL53" s="480"/>
      <c r="HM53" s="480"/>
      <c r="HN53" s="480"/>
      <c r="HO53" s="480"/>
      <c r="HP53" s="480"/>
      <c r="HQ53" s="480"/>
      <c r="HR53" s="480"/>
      <c r="HS53" s="480"/>
      <c r="HT53" s="480"/>
      <c r="HU53" s="480"/>
      <c r="HV53" s="480"/>
      <c r="HW53" s="480"/>
      <c r="HX53" s="480"/>
      <c r="HY53" s="480"/>
      <c r="HZ53" s="480"/>
      <c r="IA53" s="480"/>
      <c r="IB53" s="480"/>
      <c r="IC53" s="480"/>
      <c r="ID53" s="480"/>
      <c r="IE53" s="480"/>
      <c r="IF53" s="480"/>
      <c r="IG53" s="480"/>
      <c r="IH53" s="480"/>
      <c r="II53" s="480"/>
      <c r="IJ53" s="480"/>
      <c r="IK53" s="480"/>
      <c r="IL53" s="480"/>
      <c r="IM53" s="480"/>
      <c r="IN53" s="480"/>
      <c r="IO53" s="480"/>
      <c r="IP53" s="480"/>
      <c r="IQ53" s="480"/>
      <c r="IR53" s="480"/>
      <c r="IS53" s="480"/>
      <c r="IT53" s="480"/>
      <c r="IU53" s="480"/>
      <c r="IV53" s="480"/>
    </row>
    <row r="54" spans="1:256" ht="15">
      <c r="A54" s="478"/>
      <c r="B54" s="484"/>
      <c r="C54" s="475"/>
      <c r="E54" s="479"/>
      <c r="F54" s="480"/>
      <c r="G54" s="480"/>
      <c r="H54" s="480"/>
      <c r="I54" s="480"/>
      <c r="J54" s="480"/>
      <c r="K54" s="480"/>
      <c r="L54" s="480"/>
      <c r="M54" s="480"/>
      <c r="N54" s="480"/>
      <c r="O54" s="480"/>
      <c r="P54" s="480"/>
      <c r="Q54" s="480"/>
      <c r="R54" s="480"/>
      <c r="S54" s="480"/>
      <c r="T54" s="480"/>
      <c r="U54" s="480"/>
      <c r="V54" s="480"/>
      <c r="W54" s="480"/>
      <c r="X54" s="480"/>
      <c r="Y54" s="480"/>
      <c r="Z54" s="480"/>
      <c r="AA54" s="480"/>
      <c r="AB54" s="480"/>
      <c r="AC54" s="480"/>
      <c r="AD54" s="480"/>
      <c r="AE54" s="480"/>
      <c r="AF54" s="480"/>
      <c r="AG54" s="480"/>
      <c r="AH54" s="480"/>
      <c r="AI54" s="480"/>
      <c r="AJ54" s="480"/>
      <c r="AK54" s="480"/>
      <c r="AL54" s="480"/>
      <c r="AM54" s="480"/>
      <c r="AN54" s="480"/>
      <c r="AO54" s="480"/>
      <c r="AP54" s="480"/>
      <c r="AQ54" s="480"/>
      <c r="AR54" s="480"/>
      <c r="AS54" s="480"/>
      <c r="AT54" s="480"/>
      <c r="AU54" s="480"/>
      <c r="AV54" s="480"/>
      <c r="AW54" s="480"/>
      <c r="AX54" s="480"/>
      <c r="AY54" s="480"/>
      <c r="AZ54" s="480"/>
      <c r="BA54" s="480"/>
      <c r="BB54" s="480"/>
      <c r="BC54" s="480"/>
      <c r="BD54" s="480"/>
      <c r="BE54" s="480"/>
      <c r="BF54" s="480"/>
      <c r="BG54" s="480"/>
      <c r="BH54" s="480"/>
      <c r="BI54" s="480"/>
      <c r="BJ54" s="480"/>
      <c r="BK54" s="480"/>
      <c r="BL54" s="480"/>
      <c r="BM54" s="480"/>
      <c r="BN54" s="480"/>
      <c r="BO54" s="480"/>
      <c r="BP54" s="480"/>
      <c r="BQ54" s="480"/>
      <c r="BR54" s="480"/>
      <c r="BS54" s="480"/>
      <c r="BT54" s="480"/>
      <c r="BU54" s="480"/>
      <c r="BV54" s="480"/>
      <c r="BW54" s="480"/>
      <c r="BX54" s="480"/>
      <c r="BY54" s="480"/>
      <c r="BZ54" s="480"/>
      <c r="CA54" s="480"/>
      <c r="CB54" s="480"/>
      <c r="CC54" s="480"/>
      <c r="CD54" s="480"/>
      <c r="CE54" s="480"/>
      <c r="CF54" s="480"/>
      <c r="CG54" s="480"/>
      <c r="CH54" s="480"/>
      <c r="CI54" s="480"/>
      <c r="CJ54" s="480"/>
      <c r="CK54" s="480"/>
      <c r="CL54" s="480"/>
      <c r="CM54" s="480"/>
      <c r="CN54" s="480"/>
      <c r="CO54" s="480"/>
      <c r="CP54" s="480"/>
      <c r="CQ54" s="480"/>
      <c r="CR54" s="480"/>
      <c r="CS54" s="480"/>
      <c r="CT54" s="480"/>
      <c r="CU54" s="480"/>
      <c r="CV54" s="480"/>
      <c r="CW54" s="480"/>
      <c r="CX54" s="480"/>
      <c r="CY54" s="480"/>
      <c r="CZ54" s="480"/>
      <c r="DA54" s="480"/>
      <c r="DB54" s="480"/>
      <c r="DC54" s="480"/>
      <c r="DD54" s="480"/>
      <c r="DE54" s="480"/>
      <c r="DF54" s="480"/>
      <c r="DG54" s="480"/>
      <c r="DH54" s="480"/>
      <c r="DI54" s="480"/>
      <c r="DJ54" s="480"/>
      <c r="DK54" s="480"/>
      <c r="DL54" s="480"/>
      <c r="DM54" s="480"/>
      <c r="DN54" s="480"/>
      <c r="DO54" s="480"/>
      <c r="DP54" s="480"/>
      <c r="DQ54" s="480"/>
      <c r="DR54" s="480"/>
      <c r="DS54" s="480"/>
      <c r="DT54" s="480"/>
      <c r="DU54" s="480"/>
      <c r="DV54" s="480"/>
      <c r="DW54" s="480"/>
      <c r="DX54" s="480"/>
      <c r="DY54" s="480"/>
      <c r="DZ54" s="480"/>
      <c r="EA54" s="480"/>
      <c r="EB54" s="480"/>
      <c r="EC54" s="480"/>
      <c r="ED54" s="480"/>
      <c r="EE54" s="480"/>
      <c r="EF54" s="480"/>
      <c r="EG54" s="480"/>
      <c r="EH54" s="480"/>
      <c r="EI54" s="480"/>
      <c r="EJ54" s="480"/>
      <c r="EK54" s="480"/>
      <c r="EL54" s="480"/>
      <c r="EM54" s="480"/>
      <c r="EN54" s="480"/>
      <c r="EO54" s="480"/>
      <c r="EP54" s="480"/>
      <c r="EQ54" s="480"/>
      <c r="ER54" s="480"/>
      <c r="ES54" s="480"/>
      <c r="ET54" s="480"/>
      <c r="EU54" s="480"/>
      <c r="EV54" s="480"/>
      <c r="EW54" s="480"/>
      <c r="EX54" s="480"/>
      <c r="EY54" s="480"/>
      <c r="EZ54" s="480"/>
      <c r="FA54" s="480"/>
      <c r="FB54" s="480"/>
      <c r="FC54" s="480"/>
      <c r="FD54" s="480"/>
      <c r="FE54" s="480"/>
      <c r="FF54" s="480"/>
      <c r="FG54" s="480"/>
      <c r="FH54" s="480"/>
      <c r="FI54" s="480"/>
      <c r="FJ54" s="480"/>
      <c r="FK54" s="480"/>
      <c r="FL54" s="480"/>
      <c r="FM54" s="480"/>
      <c r="FN54" s="480"/>
      <c r="FO54" s="480"/>
      <c r="FP54" s="480"/>
      <c r="FQ54" s="480"/>
      <c r="FR54" s="480"/>
      <c r="FS54" s="480"/>
      <c r="FT54" s="480"/>
      <c r="FU54" s="480"/>
      <c r="FV54" s="480"/>
      <c r="FW54" s="480"/>
      <c r="FX54" s="480"/>
      <c r="FY54" s="480"/>
      <c r="FZ54" s="480"/>
      <c r="GA54" s="480"/>
      <c r="GB54" s="480"/>
      <c r="GC54" s="480"/>
      <c r="GD54" s="480"/>
      <c r="GE54" s="480"/>
      <c r="GF54" s="480"/>
      <c r="GG54" s="480"/>
      <c r="GH54" s="480"/>
      <c r="GI54" s="480"/>
      <c r="GJ54" s="480"/>
      <c r="GK54" s="480"/>
      <c r="GL54" s="480"/>
      <c r="GM54" s="480"/>
      <c r="GN54" s="480"/>
      <c r="GO54" s="480"/>
      <c r="GP54" s="480"/>
      <c r="GQ54" s="480"/>
      <c r="GR54" s="480"/>
      <c r="GS54" s="480"/>
      <c r="GT54" s="480"/>
      <c r="GU54" s="480"/>
      <c r="GV54" s="480"/>
      <c r="GW54" s="480"/>
      <c r="GX54" s="480"/>
      <c r="GY54" s="480"/>
      <c r="GZ54" s="480"/>
      <c r="HA54" s="480"/>
      <c r="HB54" s="480"/>
      <c r="HC54" s="480"/>
      <c r="HD54" s="480"/>
      <c r="HE54" s="480"/>
      <c r="HF54" s="480"/>
      <c r="HG54" s="480"/>
      <c r="HH54" s="480"/>
      <c r="HI54" s="480"/>
      <c r="HJ54" s="480"/>
      <c r="HK54" s="480"/>
      <c r="HL54" s="480"/>
      <c r="HM54" s="480"/>
      <c r="HN54" s="480"/>
      <c r="HO54" s="480"/>
      <c r="HP54" s="480"/>
      <c r="HQ54" s="480"/>
      <c r="HR54" s="480"/>
      <c r="HS54" s="480"/>
      <c r="HT54" s="480"/>
      <c r="HU54" s="480"/>
      <c r="HV54" s="480"/>
      <c r="HW54" s="480"/>
      <c r="HX54" s="480"/>
      <c r="HY54" s="480"/>
      <c r="HZ54" s="480"/>
      <c r="IA54" s="480"/>
      <c r="IB54" s="480"/>
      <c r="IC54" s="480"/>
      <c r="ID54" s="480"/>
      <c r="IE54" s="480"/>
      <c r="IF54" s="480"/>
      <c r="IG54" s="480"/>
      <c r="IH54" s="480"/>
      <c r="II54" s="480"/>
      <c r="IJ54" s="480"/>
      <c r="IK54" s="480"/>
      <c r="IL54" s="480"/>
      <c r="IM54" s="480"/>
      <c r="IN54" s="480"/>
      <c r="IO54" s="480"/>
      <c r="IP54" s="480"/>
      <c r="IQ54" s="480"/>
      <c r="IR54" s="480"/>
      <c r="IS54" s="480"/>
      <c r="IT54" s="480"/>
      <c r="IU54" s="480"/>
      <c r="IV54" s="480"/>
    </row>
    <row r="55" spans="1:256" ht="15">
      <c r="A55" s="478"/>
      <c r="B55" s="484"/>
      <c r="C55" s="475"/>
    </row>
    <row r="56" spans="1:256" ht="15">
      <c r="A56" s="478"/>
      <c r="B56" s="484"/>
      <c r="C56" s="475"/>
    </row>
    <row r="57" spans="1:256" ht="15">
      <c r="A57" s="478"/>
      <c r="B57" s="484"/>
      <c r="C57" s="475"/>
    </row>
    <row r="58" spans="1:256" ht="15">
      <c r="A58" s="478"/>
      <c r="B58" s="484"/>
      <c r="C58" s="475"/>
    </row>
    <row r="59" spans="1:256" ht="15">
      <c r="A59" s="478"/>
      <c r="B59" s="484"/>
      <c r="C59" s="475"/>
    </row>
    <row r="60" spans="1:256" ht="15">
      <c r="A60" s="478"/>
      <c r="B60" s="484"/>
      <c r="C60" s="476"/>
      <c r="D60" s="475"/>
      <c r="E60" s="475"/>
    </row>
    <row r="61" spans="1:256" ht="15">
      <c r="A61" s="480"/>
      <c r="B61" s="479"/>
      <c r="C61" s="476"/>
      <c r="D61" s="475"/>
      <c r="E61" s="475"/>
    </row>
    <row r="62" spans="1:256" ht="15">
      <c r="A62" s="480"/>
      <c r="B62" s="479"/>
      <c r="C62" s="476"/>
      <c r="D62" s="475"/>
      <c r="E62" s="475"/>
    </row>
    <row r="63" spans="1:256" ht="15">
      <c r="A63" s="480"/>
      <c r="B63" s="479"/>
      <c r="C63" s="476"/>
      <c r="D63" s="475"/>
      <c r="E63" s="475"/>
    </row>
    <row r="64" spans="1:256" ht="15">
      <c r="A64" s="480"/>
      <c r="B64" s="479"/>
      <c r="C64" s="476"/>
      <c r="D64" s="475"/>
      <c r="E64" s="475"/>
    </row>
    <row r="65" spans="1:5" ht="15">
      <c r="A65" s="480"/>
      <c r="B65" s="479"/>
      <c r="C65" s="476"/>
      <c r="D65" s="475"/>
      <c r="E65" s="475"/>
    </row>
    <row r="66" spans="1:5" ht="15">
      <c r="A66" s="480"/>
      <c r="B66" s="479"/>
      <c r="C66" s="476"/>
      <c r="D66" s="475"/>
      <c r="E66" s="475"/>
    </row>
    <row r="67" spans="1:5" ht="15">
      <c r="A67" s="480"/>
      <c r="B67" s="479"/>
      <c r="C67" s="476"/>
      <c r="D67" s="475"/>
      <c r="E67" s="475"/>
    </row>
    <row r="68" spans="1:5" ht="15">
      <c r="A68" s="480"/>
      <c r="B68" s="479"/>
      <c r="C68" s="476"/>
      <c r="D68" s="475"/>
      <c r="E68" s="475"/>
    </row>
    <row r="69" spans="1:5" ht="15">
      <c r="A69" s="480"/>
      <c r="B69" s="479"/>
      <c r="C69" s="476"/>
      <c r="D69" s="475"/>
      <c r="E69" s="475"/>
    </row>
    <row r="70" spans="1:5" ht="15">
      <c r="A70" s="480"/>
      <c r="B70" s="479"/>
      <c r="C70" s="476"/>
      <c r="D70" s="475"/>
      <c r="E70" s="475"/>
    </row>
    <row r="71" spans="1:5" ht="15">
      <c r="A71" s="480"/>
      <c r="B71" s="479"/>
      <c r="C71" s="476"/>
      <c r="D71" s="475"/>
      <c r="E71" s="475"/>
    </row>
    <row r="72" spans="1:5" ht="15">
      <c r="A72" s="480"/>
      <c r="B72" s="479"/>
      <c r="C72" s="476"/>
      <c r="D72" s="475"/>
      <c r="E72" s="475"/>
    </row>
    <row r="73" spans="1:5" ht="15">
      <c r="A73" s="480"/>
      <c r="B73" s="479"/>
      <c r="C73" s="476"/>
      <c r="D73" s="475"/>
      <c r="E73" s="475"/>
    </row>
    <row r="74" spans="1:5" ht="15">
      <c r="A74" s="480"/>
      <c r="B74" s="479"/>
      <c r="C74" s="476"/>
      <c r="D74" s="475"/>
      <c r="E74" s="475"/>
    </row>
    <row r="75" spans="1:5" ht="15">
      <c r="A75" s="480"/>
      <c r="B75" s="479"/>
      <c r="C75" s="476"/>
      <c r="D75" s="475"/>
      <c r="E75" s="475"/>
    </row>
    <row r="76" spans="1:5" ht="15">
      <c r="A76" s="480"/>
      <c r="B76" s="479"/>
      <c r="C76" s="476"/>
      <c r="D76" s="475"/>
      <c r="E76" s="475"/>
    </row>
    <row r="77" spans="1:5" ht="15">
      <c r="A77" s="480"/>
      <c r="B77" s="479"/>
      <c r="C77" s="476"/>
      <c r="D77" s="475"/>
      <c r="E77" s="475"/>
    </row>
    <row r="78" spans="1:5" ht="15">
      <c r="A78" s="480"/>
      <c r="B78" s="479"/>
      <c r="C78" s="476"/>
      <c r="D78" s="475"/>
      <c r="E78" s="475"/>
    </row>
    <row r="79" spans="1:5" ht="15">
      <c r="A79" s="480"/>
      <c r="B79" s="479"/>
      <c r="C79" s="476"/>
      <c r="D79" s="475"/>
      <c r="E79" s="475"/>
    </row>
    <row r="80" spans="1:5" ht="15">
      <c r="A80" s="480"/>
      <c r="B80" s="479"/>
      <c r="C80" s="476"/>
      <c r="D80" s="475"/>
      <c r="E80" s="475"/>
    </row>
    <row r="81" spans="1:5" ht="15">
      <c r="A81" s="480"/>
      <c r="B81" s="479"/>
      <c r="C81" s="476"/>
      <c r="D81" s="475"/>
      <c r="E81" s="475"/>
    </row>
    <row r="82" spans="1:5" ht="15">
      <c r="A82" s="480"/>
      <c r="B82" s="479"/>
      <c r="C82" s="476"/>
      <c r="D82" s="475"/>
      <c r="E82" s="475"/>
    </row>
    <row r="83" spans="1:5" ht="15">
      <c r="A83" s="480"/>
      <c r="B83" s="479"/>
      <c r="C83" s="476"/>
      <c r="D83" s="475"/>
      <c r="E83" s="475"/>
    </row>
    <row r="84" spans="1:5" ht="15">
      <c r="A84" s="480"/>
      <c r="B84" s="479"/>
      <c r="C84" s="476"/>
      <c r="D84" s="475"/>
      <c r="E84" s="475"/>
    </row>
    <row r="85" spans="1:5" ht="15">
      <c r="A85" s="480"/>
      <c r="B85" s="479"/>
      <c r="C85" s="476"/>
      <c r="D85" s="475"/>
      <c r="E85" s="475"/>
    </row>
    <row r="86" spans="1:5" ht="15">
      <c r="A86" s="480"/>
      <c r="B86" s="479"/>
      <c r="C86" s="476"/>
      <c r="D86" s="475"/>
      <c r="E86" s="475"/>
    </row>
    <row r="87" spans="1:5" ht="15">
      <c r="A87" s="480"/>
      <c r="B87" s="479"/>
      <c r="C87" s="476"/>
      <c r="D87" s="475"/>
      <c r="E87" s="475"/>
    </row>
    <row r="88" spans="1:5" ht="15">
      <c r="A88" s="480"/>
      <c r="B88" s="479"/>
      <c r="C88" s="476"/>
      <c r="D88" s="475"/>
      <c r="E88" s="475"/>
    </row>
    <row r="89" spans="1:5" ht="15">
      <c r="A89" s="480"/>
      <c r="B89" s="479"/>
      <c r="C89" s="476"/>
      <c r="D89" s="475"/>
      <c r="E89" s="475"/>
    </row>
    <row r="90" spans="1:5" ht="15">
      <c r="A90" s="480"/>
      <c r="B90" s="479"/>
      <c r="C90" s="476"/>
      <c r="D90" s="475"/>
      <c r="E90" s="475"/>
    </row>
    <row r="91" spans="1:5" ht="15">
      <c r="A91" s="480"/>
      <c r="B91" s="479"/>
      <c r="C91" s="476"/>
      <c r="D91" s="475"/>
      <c r="E91" s="475"/>
    </row>
    <row r="92" spans="1:5" ht="15">
      <c r="A92" s="480"/>
      <c r="B92" s="479"/>
      <c r="C92" s="476"/>
      <c r="D92" s="475"/>
      <c r="E92" s="475"/>
    </row>
    <row r="93" spans="1:5" ht="15">
      <c r="A93" s="480"/>
      <c r="B93" s="479"/>
      <c r="C93" s="476"/>
      <c r="D93" s="475"/>
      <c r="E93" s="475"/>
    </row>
    <row r="94" spans="1:5" ht="15">
      <c r="A94" s="480"/>
      <c r="B94" s="479"/>
      <c r="C94" s="476"/>
      <c r="D94" s="475"/>
      <c r="E94" s="475"/>
    </row>
    <row r="95" spans="1:5" ht="15">
      <c r="A95" s="480"/>
      <c r="B95" s="479"/>
      <c r="C95" s="476"/>
      <c r="D95" s="475"/>
      <c r="E95" s="475"/>
    </row>
    <row r="96" spans="1:5" ht="15">
      <c r="A96" s="480"/>
      <c r="B96" s="479"/>
      <c r="C96" s="476"/>
      <c r="D96" s="475"/>
      <c r="E96" s="475"/>
    </row>
    <row r="97" spans="1:5" ht="15">
      <c r="A97" s="480"/>
      <c r="B97" s="479"/>
      <c r="C97" s="476"/>
      <c r="D97" s="475"/>
      <c r="E97" s="475"/>
    </row>
    <row r="98" spans="1:5" ht="15">
      <c r="A98" s="480"/>
      <c r="B98" s="479"/>
      <c r="C98" s="476"/>
      <c r="D98" s="475"/>
      <c r="E98" s="475"/>
    </row>
    <row r="99" spans="1:5" ht="15">
      <c r="A99" s="480"/>
      <c r="B99" s="479"/>
      <c r="C99" s="476"/>
      <c r="D99" s="475"/>
      <c r="E99" s="475"/>
    </row>
    <row r="100" spans="1:5" ht="15">
      <c r="A100" s="480"/>
      <c r="B100" s="479"/>
      <c r="C100" s="476"/>
      <c r="D100" s="475"/>
      <c r="E100" s="475"/>
    </row>
    <row r="101" spans="1:5" ht="15">
      <c r="A101" s="480"/>
      <c r="B101" s="479"/>
      <c r="C101" s="476"/>
      <c r="D101" s="475"/>
      <c r="E101" s="475"/>
    </row>
    <row r="102" spans="1:5" ht="15">
      <c r="A102" s="480"/>
      <c r="B102" s="479"/>
      <c r="C102" s="476"/>
      <c r="D102" s="475"/>
      <c r="E102" s="475"/>
    </row>
    <row r="103" spans="1:5" ht="15">
      <c r="A103" s="480"/>
      <c r="B103" s="479"/>
      <c r="C103" s="476"/>
      <c r="D103" s="475"/>
      <c r="E103" s="475"/>
    </row>
    <row r="104" spans="1:5" ht="15">
      <c r="A104" s="480"/>
      <c r="B104" s="479"/>
      <c r="C104" s="476"/>
      <c r="D104" s="475"/>
      <c r="E104" s="475"/>
    </row>
    <row r="105" spans="1:5" ht="15">
      <c r="A105" s="480"/>
      <c r="B105" s="479"/>
      <c r="C105" s="476"/>
      <c r="D105" s="475"/>
      <c r="E105" s="475"/>
    </row>
    <row r="106" spans="1:5" ht="15">
      <c r="A106" s="480"/>
      <c r="B106" s="479"/>
      <c r="C106" s="476"/>
      <c r="D106" s="475"/>
      <c r="E106" s="475"/>
    </row>
    <row r="107" spans="1:5" ht="15">
      <c r="A107" s="480"/>
      <c r="B107" s="479"/>
      <c r="C107" s="476"/>
      <c r="D107" s="475"/>
      <c r="E107" s="475"/>
    </row>
    <row r="108" spans="1:5" ht="15">
      <c r="A108" s="480"/>
      <c r="B108" s="479"/>
      <c r="C108" s="476"/>
      <c r="D108" s="475"/>
      <c r="E108" s="475"/>
    </row>
    <row r="109" spans="1:5" ht="15">
      <c r="A109" s="480"/>
      <c r="B109" s="479"/>
      <c r="C109" s="476"/>
      <c r="D109" s="475"/>
      <c r="E109" s="475"/>
    </row>
    <row r="110" spans="1:5" ht="15">
      <c r="A110" s="480"/>
      <c r="B110" s="479"/>
      <c r="C110" s="476"/>
      <c r="D110" s="475"/>
      <c r="E110" s="475"/>
    </row>
    <row r="111" spans="1:5" ht="15">
      <c r="A111" s="480"/>
      <c r="B111" s="479"/>
      <c r="C111" s="476"/>
      <c r="D111" s="475"/>
      <c r="E111" s="475"/>
    </row>
    <row r="112" spans="1:5" ht="15">
      <c r="A112" s="480"/>
      <c r="B112" s="479"/>
      <c r="C112" s="476"/>
      <c r="D112" s="475"/>
      <c r="E112" s="475"/>
    </row>
    <row r="113" spans="1:5" ht="15">
      <c r="A113" s="480"/>
      <c r="B113" s="479"/>
      <c r="C113" s="476"/>
      <c r="D113" s="475"/>
      <c r="E113" s="475"/>
    </row>
    <row r="114" spans="1:5" ht="15">
      <c r="A114" s="480"/>
      <c r="B114" s="479"/>
      <c r="C114" s="476"/>
      <c r="D114" s="475"/>
      <c r="E114" s="475"/>
    </row>
    <row r="115" spans="1:5" ht="15">
      <c r="A115" s="480"/>
      <c r="B115" s="479"/>
      <c r="C115" s="476"/>
      <c r="D115" s="475"/>
      <c r="E115" s="475"/>
    </row>
    <row r="116" spans="1:5" ht="15">
      <c r="A116" s="480"/>
      <c r="B116" s="479"/>
      <c r="C116" s="476"/>
      <c r="D116" s="475"/>
      <c r="E116" s="475"/>
    </row>
    <row r="117" spans="1:5" ht="15">
      <c r="A117" s="480"/>
      <c r="B117" s="479"/>
      <c r="C117" s="476"/>
      <c r="D117" s="475"/>
      <c r="E117" s="475"/>
    </row>
    <row r="118" spans="1:5" ht="15">
      <c r="A118" s="480"/>
      <c r="B118" s="479"/>
      <c r="C118" s="476"/>
      <c r="D118" s="475"/>
      <c r="E118" s="475"/>
    </row>
    <row r="119" spans="1:5" ht="15">
      <c r="A119" s="480"/>
      <c r="B119" s="479"/>
      <c r="C119" s="476"/>
      <c r="D119" s="475"/>
      <c r="E119" s="475"/>
    </row>
    <row r="120" spans="1:5" ht="15">
      <c r="A120" s="480"/>
      <c r="B120" s="479"/>
      <c r="C120" s="476"/>
      <c r="D120" s="475"/>
      <c r="E120" s="475"/>
    </row>
    <row r="121" spans="1:5" ht="15">
      <c r="A121" s="480"/>
      <c r="B121" s="479"/>
      <c r="C121" s="476"/>
      <c r="D121" s="475"/>
      <c r="E121" s="475"/>
    </row>
    <row r="122" spans="1:5" ht="15">
      <c r="A122" s="480"/>
      <c r="B122" s="479"/>
      <c r="C122" s="476"/>
      <c r="D122" s="475"/>
      <c r="E122" s="475"/>
    </row>
    <row r="123" spans="1:5" ht="15">
      <c r="A123" s="480"/>
      <c r="B123" s="479"/>
      <c r="C123" s="476"/>
      <c r="D123" s="475"/>
      <c r="E123" s="475"/>
    </row>
    <row r="124" spans="1:5" ht="15">
      <c r="A124" s="480"/>
      <c r="B124" s="479"/>
      <c r="C124" s="476"/>
      <c r="D124" s="475"/>
      <c r="E124" s="475"/>
    </row>
    <row r="125" spans="1:5" ht="15">
      <c r="A125" s="480"/>
      <c r="B125" s="479"/>
      <c r="C125" s="476"/>
      <c r="D125" s="475"/>
      <c r="E125" s="475"/>
    </row>
    <row r="126" spans="1:5" ht="15">
      <c r="A126" s="480"/>
      <c r="B126" s="479"/>
      <c r="C126" s="476"/>
      <c r="D126" s="475"/>
      <c r="E126" s="475"/>
    </row>
    <row r="127" spans="1:5" ht="15">
      <c r="A127" s="480"/>
      <c r="B127" s="479"/>
      <c r="C127" s="476"/>
      <c r="D127" s="475"/>
      <c r="E127" s="475"/>
    </row>
    <row r="128" spans="1:5" ht="15">
      <c r="A128" s="480"/>
      <c r="B128" s="479"/>
      <c r="C128" s="476"/>
      <c r="D128" s="475"/>
      <c r="E128" s="475"/>
    </row>
    <row r="129" spans="1:5" ht="15">
      <c r="A129" s="480"/>
      <c r="B129" s="479"/>
      <c r="C129" s="476"/>
      <c r="D129" s="475"/>
      <c r="E129" s="475"/>
    </row>
    <row r="130" spans="1:5" ht="15">
      <c r="A130" s="480"/>
      <c r="B130" s="479"/>
      <c r="C130" s="476"/>
      <c r="D130" s="475"/>
      <c r="E130" s="475"/>
    </row>
    <row r="131" spans="1:5" ht="15">
      <c r="A131" s="480"/>
      <c r="B131" s="479"/>
      <c r="C131" s="476"/>
      <c r="D131" s="475"/>
      <c r="E131" s="475"/>
    </row>
    <row r="132" spans="1:5" ht="15">
      <c r="A132" s="480"/>
      <c r="B132" s="479"/>
      <c r="C132" s="476"/>
      <c r="D132" s="475"/>
      <c r="E132" s="475"/>
    </row>
    <row r="133" spans="1:5" ht="15">
      <c r="A133" s="480"/>
      <c r="B133" s="479"/>
      <c r="C133" s="476"/>
      <c r="D133" s="475"/>
      <c r="E133" s="475"/>
    </row>
    <row r="134" spans="1:5" ht="15">
      <c r="A134" s="480"/>
      <c r="B134" s="479"/>
      <c r="C134" s="476"/>
      <c r="D134" s="475"/>
      <c r="E134" s="475"/>
    </row>
    <row r="135" spans="1:5" ht="15">
      <c r="A135" s="480"/>
      <c r="B135" s="479"/>
      <c r="C135" s="476"/>
      <c r="D135" s="475"/>
      <c r="E135" s="475"/>
    </row>
    <row r="136" spans="1:5" ht="15">
      <c r="A136" s="480"/>
      <c r="B136" s="479"/>
      <c r="C136" s="476"/>
      <c r="D136" s="475"/>
      <c r="E136" s="475"/>
    </row>
    <row r="137" spans="1:5" ht="15">
      <c r="A137" s="480"/>
      <c r="B137" s="479"/>
      <c r="C137" s="476"/>
      <c r="D137" s="475"/>
      <c r="E137" s="475"/>
    </row>
    <row r="138" spans="1:5" ht="15">
      <c r="A138" s="480"/>
      <c r="B138" s="479"/>
      <c r="C138" s="476"/>
      <c r="D138" s="475"/>
      <c r="E138" s="475"/>
    </row>
    <row r="139" spans="1:5" ht="15">
      <c r="A139" s="480"/>
      <c r="B139" s="479"/>
      <c r="C139" s="476"/>
      <c r="D139" s="475"/>
      <c r="E139" s="475"/>
    </row>
    <row r="140" spans="1:5" ht="15">
      <c r="A140" s="480"/>
      <c r="B140" s="479"/>
      <c r="C140" s="476"/>
      <c r="D140" s="475"/>
      <c r="E140" s="475"/>
    </row>
    <row r="141" spans="1:5" ht="15">
      <c r="A141" s="480"/>
      <c r="B141" s="479"/>
      <c r="C141" s="476"/>
      <c r="D141" s="475"/>
      <c r="E141" s="475"/>
    </row>
    <row r="142" spans="1:5" ht="15">
      <c r="A142" s="480"/>
      <c r="B142" s="479"/>
      <c r="C142" s="476"/>
      <c r="D142" s="475"/>
      <c r="E142" s="475"/>
    </row>
    <row r="143" spans="1:5" ht="15">
      <c r="A143" s="480"/>
      <c r="B143" s="479"/>
      <c r="C143" s="476"/>
      <c r="D143" s="475"/>
      <c r="E143" s="475"/>
    </row>
    <row r="144" spans="1:5" ht="15">
      <c r="A144" s="480"/>
      <c r="B144" s="479"/>
      <c r="C144" s="476"/>
      <c r="D144" s="475"/>
      <c r="E144" s="475"/>
    </row>
    <row r="145" spans="1:5">
      <c r="A145" s="475"/>
      <c r="B145" s="476"/>
      <c r="C145" s="476"/>
      <c r="D145" s="475"/>
      <c r="E145" s="475"/>
    </row>
    <row r="146" spans="1:5">
      <c r="A146" s="475"/>
      <c r="B146" s="476"/>
      <c r="C146" s="476"/>
      <c r="D146" s="475"/>
      <c r="E146" s="475"/>
    </row>
    <row r="147" spans="1:5">
      <c r="A147" s="475"/>
      <c r="B147" s="476"/>
      <c r="C147" s="476"/>
      <c r="D147" s="475"/>
      <c r="E147" s="475"/>
    </row>
    <row r="148" spans="1:5">
      <c r="A148" s="475"/>
      <c r="B148" s="476"/>
      <c r="C148" s="476"/>
      <c r="D148" s="475"/>
      <c r="E148" s="475"/>
    </row>
    <row r="149" spans="1:5">
      <c r="A149" s="475"/>
      <c r="B149" s="476"/>
      <c r="C149" s="476"/>
      <c r="D149" s="475"/>
      <c r="E149" s="475"/>
    </row>
    <row r="150" spans="1:5">
      <c r="A150" s="475"/>
      <c r="B150" s="476"/>
      <c r="C150" s="476"/>
      <c r="D150" s="475"/>
      <c r="E150" s="475"/>
    </row>
    <row r="151" spans="1:5">
      <c r="A151" s="475"/>
      <c r="B151" s="476"/>
      <c r="C151" s="476"/>
      <c r="D151" s="475"/>
      <c r="E151" s="475"/>
    </row>
    <row r="152" spans="1:5">
      <c r="A152" s="475"/>
      <c r="B152" s="476"/>
      <c r="C152" s="476"/>
      <c r="D152" s="475"/>
      <c r="E152" s="475"/>
    </row>
    <row r="153" spans="1:5">
      <c r="A153" s="475"/>
      <c r="B153" s="476"/>
      <c r="C153" s="476"/>
      <c r="D153" s="475"/>
      <c r="E153" s="475"/>
    </row>
    <row r="154" spans="1:5">
      <c r="A154" s="475"/>
      <c r="B154" s="476"/>
      <c r="C154" s="476"/>
      <c r="D154" s="475"/>
      <c r="E154" s="475"/>
    </row>
    <row r="155" spans="1:5">
      <c r="A155" s="475"/>
      <c r="B155" s="476"/>
      <c r="C155" s="476"/>
      <c r="D155" s="475"/>
      <c r="E155" s="475"/>
    </row>
    <row r="156" spans="1:5">
      <c r="A156" s="475"/>
      <c r="B156" s="476"/>
      <c r="C156" s="476"/>
      <c r="D156" s="475"/>
      <c r="E156" s="475"/>
    </row>
    <row r="157" spans="1:5">
      <c r="A157" s="475"/>
      <c r="B157" s="476"/>
      <c r="C157" s="476"/>
      <c r="D157" s="475"/>
      <c r="E157" s="475"/>
    </row>
    <row r="158" spans="1:5">
      <c r="A158" s="475"/>
      <c r="B158" s="476"/>
      <c r="C158" s="476"/>
      <c r="D158" s="475"/>
      <c r="E158" s="475"/>
    </row>
    <row r="159" spans="1:5">
      <c r="A159" s="475"/>
      <c r="B159" s="476"/>
      <c r="C159" s="476"/>
      <c r="D159" s="475"/>
      <c r="E159" s="475"/>
    </row>
    <row r="160" spans="1:5">
      <c r="A160" s="475"/>
      <c r="B160" s="476"/>
      <c r="C160" s="476"/>
      <c r="D160" s="475"/>
      <c r="E160" s="475"/>
    </row>
    <row r="161" spans="1:5">
      <c r="A161" s="475"/>
      <c r="B161" s="476"/>
      <c r="C161" s="476"/>
      <c r="D161" s="475"/>
      <c r="E161" s="475"/>
    </row>
    <row r="162" spans="1:5">
      <c r="A162" s="475"/>
      <c r="B162" s="476"/>
      <c r="C162" s="476"/>
      <c r="D162" s="475"/>
      <c r="E162" s="475"/>
    </row>
    <row r="163" spans="1:5">
      <c r="A163" s="475"/>
      <c r="B163" s="476"/>
      <c r="C163" s="476"/>
      <c r="D163" s="475"/>
      <c r="E163" s="475"/>
    </row>
    <row r="164" spans="1:5">
      <c r="A164" s="475"/>
      <c r="B164" s="476"/>
      <c r="C164" s="476"/>
      <c r="D164" s="475"/>
      <c r="E164" s="475"/>
    </row>
    <row r="165" spans="1:5">
      <c r="A165" s="475"/>
      <c r="B165" s="476"/>
      <c r="C165" s="476"/>
      <c r="D165" s="475"/>
      <c r="E165" s="475"/>
    </row>
    <row r="166" spans="1:5">
      <c r="A166" s="475"/>
      <c r="B166" s="476"/>
      <c r="C166" s="476"/>
      <c r="D166" s="475"/>
      <c r="E166" s="475"/>
    </row>
    <row r="167" spans="1:5">
      <c r="A167" s="475"/>
      <c r="B167" s="476"/>
      <c r="C167" s="476"/>
      <c r="D167" s="475"/>
      <c r="E167" s="475"/>
    </row>
    <row r="168" spans="1:5">
      <c r="A168" s="475"/>
      <c r="B168" s="476"/>
      <c r="C168" s="476"/>
      <c r="D168" s="475"/>
      <c r="E168" s="475"/>
    </row>
    <row r="169" spans="1:5">
      <c r="A169" s="475"/>
      <c r="B169" s="476"/>
      <c r="C169" s="476"/>
      <c r="D169" s="475"/>
      <c r="E169" s="475"/>
    </row>
    <row r="170" spans="1:5">
      <c r="A170" s="475"/>
      <c r="B170" s="476"/>
      <c r="C170" s="476"/>
      <c r="D170" s="475"/>
      <c r="E170" s="475"/>
    </row>
    <row r="171" spans="1:5">
      <c r="A171" s="475"/>
      <c r="B171" s="476"/>
      <c r="C171" s="476"/>
      <c r="D171" s="475"/>
      <c r="E171" s="475"/>
    </row>
    <row r="172" spans="1:5">
      <c r="A172" s="475"/>
      <c r="B172" s="476"/>
      <c r="C172" s="476"/>
      <c r="D172" s="475"/>
      <c r="E172" s="475"/>
    </row>
    <row r="173" spans="1:5">
      <c r="A173" s="475"/>
      <c r="B173" s="476"/>
      <c r="C173" s="476"/>
      <c r="D173" s="475"/>
      <c r="E173" s="475"/>
    </row>
    <row r="174" spans="1:5">
      <c r="A174" s="475"/>
      <c r="B174" s="476"/>
      <c r="C174" s="476"/>
      <c r="D174" s="475"/>
      <c r="E174" s="475"/>
    </row>
    <row r="175" spans="1:5">
      <c r="A175" s="475"/>
      <c r="B175" s="476"/>
      <c r="C175" s="476"/>
      <c r="D175" s="475"/>
      <c r="E175" s="475"/>
    </row>
    <row r="176" spans="1:5">
      <c r="A176" s="475"/>
      <c r="B176" s="476"/>
      <c r="C176" s="476"/>
      <c r="D176" s="475"/>
      <c r="E176" s="475"/>
    </row>
    <row r="177" spans="1:5">
      <c r="A177" s="475"/>
      <c r="B177" s="476"/>
      <c r="C177" s="476"/>
      <c r="D177" s="475"/>
      <c r="E177" s="475"/>
    </row>
    <row r="178" spans="1:5">
      <c r="A178" s="475"/>
      <c r="B178" s="476"/>
      <c r="C178" s="476"/>
      <c r="D178" s="475"/>
      <c r="E178" s="475"/>
    </row>
    <row r="179" spans="1:5">
      <c r="A179" s="475"/>
      <c r="B179" s="476"/>
      <c r="C179" s="476"/>
      <c r="D179" s="475"/>
      <c r="E179" s="475"/>
    </row>
    <row r="180" spans="1:5">
      <c r="A180" s="475"/>
      <c r="B180" s="476"/>
      <c r="C180" s="476"/>
      <c r="D180" s="475"/>
      <c r="E180" s="475"/>
    </row>
    <row r="181" spans="1:5">
      <c r="A181" s="475"/>
      <c r="B181" s="476"/>
      <c r="C181" s="476"/>
      <c r="D181" s="475"/>
      <c r="E181" s="475"/>
    </row>
    <row r="182" spans="1:5">
      <c r="A182" s="475"/>
      <c r="B182" s="476"/>
      <c r="C182" s="476"/>
      <c r="D182" s="475"/>
      <c r="E182" s="475"/>
    </row>
    <row r="183" spans="1:5">
      <c r="A183" s="475"/>
      <c r="B183" s="476"/>
      <c r="C183" s="476"/>
      <c r="D183" s="475"/>
      <c r="E183" s="475"/>
    </row>
    <row r="184" spans="1:5">
      <c r="A184" s="475"/>
      <c r="B184" s="476"/>
      <c r="C184" s="476"/>
      <c r="D184" s="475"/>
      <c r="E184" s="475"/>
    </row>
    <row r="185" spans="1:5">
      <c r="A185" s="475"/>
      <c r="B185" s="476"/>
      <c r="C185" s="476"/>
      <c r="D185" s="475"/>
      <c r="E185" s="475"/>
    </row>
    <row r="186" spans="1:5">
      <c r="A186" s="475"/>
      <c r="B186" s="476"/>
      <c r="C186" s="476"/>
      <c r="D186" s="475"/>
      <c r="E186" s="475"/>
    </row>
    <row r="187" spans="1:5">
      <c r="A187" s="475"/>
      <c r="B187" s="476"/>
      <c r="C187" s="476"/>
      <c r="D187" s="475"/>
      <c r="E187" s="475"/>
    </row>
    <row r="188" spans="1:5">
      <c r="A188" s="475"/>
      <c r="B188" s="476"/>
      <c r="C188" s="476"/>
      <c r="D188" s="475"/>
      <c r="E188" s="475"/>
    </row>
    <row r="189" spans="1:5">
      <c r="A189" s="475"/>
      <c r="B189" s="476"/>
      <c r="C189" s="476"/>
      <c r="D189" s="475"/>
      <c r="E189" s="475"/>
    </row>
    <row r="190" spans="1:5">
      <c r="A190" s="475"/>
      <c r="B190" s="476"/>
      <c r="C190" s="476"/>
      <c r="D190" s="475"/>
      <c r="E190" s="475"/>
    </row>
    <row r="191" spans="1:5">
      <c r="A191" s="475"/>
      <c r="B191" s="476"/>
      <c r="C191" s="476"/>
      <c r="D191" s="475"/>
      <c r="E191" s="475"/>
    </row>
    <row r="192" spans="1:5">
      <c r="A192" s="475"/>
      <c r="B192" s="476"/>
      <c r="C192" s="476"/>
      <c r="D192" s="475"/>
      <c r="E192" s="475"/>
    </row>
    <row r="193" spans="1:5">
      <c r="A193" s="475"/>
      <c r="B193" s="476"/>
      <c r="C193" s="476"/>
      <c r="D193" s="475"/>
      <c r="E193" s="475"/>
    </row>
    <row r="194" spans="1:5">
      <c r="A194" s="475"/>
      <c r="B194" s="476"/>
      <c r="C194" s="476"/>
      <c r="D194" s="475"/>
      <c r="E194" s="475"/>
    </row>
    <row r="195" spans="1:5">
      <c r="A195" s="475"/>
      <c r="B195" s="476"/>
      <c r="C195" s="476"/>
      <c r="D195" s="475"/>
      <c r="E195" s="475"/>
    </row>
    <row r="196" spans="1:5">
      <c r="A196" s="475"/>
      <c r="B196" s="476"/>
      <c r="C196" s="476"/>
      <c r="D196" s="475"/>
      <c r="E196" s="475"/>
    </row>
    <row r="197" spans="1:5">
      <c r="A197" s="475"/>
      <c r="B197" s="476"/>
      <c r="C197" s="476"/>
      <c r="D197" s="475"/>
      <c r="E197" s="475"/>
    </row>
    <row r="198" spans="1:5">
      <c r="A198" s="475"/>
      <c r="B198" s="476"/>
      <c r="C198" s="476"/>
      <c r="D198" s="475"/>
      <c r="E198" s="475"/>
    </row>
    <row r="199" spans="1:5">
      <c r="A199" s="475"/>
      <c r="B199" s="476"/>
      <c r="C199" s="476"/>
      <c r="D199" s="475"/>
      <c r="E199" s="475"/>
    </row>
    <row r="200" spans="1:5">
      <c r="A200" s="475"/>
      <c r="B200" s="476"/>
      <c r="C200" s="476"/>
      <c r="D200" s="475"/>
      <c r="E200" s="475"/>
    </row>
    <row r="201" spans="1:5">
      <c r="A201" s="475"/>
      <c r="B201" s="476"/>
      <c r="C201" s="476"/>
      <c r="D201" s="475"/>
      <c r="E201" s="475"/>
    </row>
    <row r="202" spans="1:5">
      <c r="A202" s="475"/>
      <c r="B202" s="476"/>
      <c r="C202" s="476"/>
      <c r="D202" s="475"/>
      <c r="E202" s="475"/>
    </row>
    <row r="203" spans="1:5">
      <c r="A203" s="475"/>
      <c r="B203" s="476"/>
      <c r="C203" s="476"/>
      <c r="D203" s="475"/>
      <c r="E203" s="475"/>
    </row>
    <row r="204" spans="1:5">
      <c r="A204" s="475"/>
      <c r="B204" s="476"/>
      <c r="C204" s="476"/>
      <c r="D204" s="475"/>
      <c r="E204" s="475"/>
    </row>
    <row r="205" spans="1:5">
      <c r="A205" s="475"/>
      <c r="B205" s="476"/>
      <c r="C205" s="476"/>
      <c r="D205" s="475"/>
      <c r="E205" s="475"/>
    </row>
    <row r="206" spans="1:5">
      <c r="A206" s="475"/>
      <c r="B206" s="476"/>
      <c r="C206" s="476"/>
      <c r="D206" s="475"/>
      <c r="E206" s="475"/>
    </row>
    <row r="207" spans="1:5">
      <c r="A207" s="475"/>
      <c r="B207" s="476"/>
      <c r="C207" s="476"/>
      <c r="D207" s="475"/>
      <c r="E207" s="475"/>
    </row>
    <row r="208" spans="1:5">
      <c r="A208" s="475"/>
      <c r="B208" s="476"/>
      <c r="C208" s="476"/>
      <c r="D208" s="475"/>
      <c r="E208" s="475"/>
    </row>
    <row r="209" spans="1:5">
      <c r="A209" s="475"/>
      <c r="B209" s="476"/>
      <c r="C209" s="476"/>
      <c r="D209" s="475"/>
      <c r="E209" s="475"/>
    </row>
    <row r="210" spans="1:5">
      <c r="A210" s="475"/>
      <c r="B210" s="476"/>
      <c r="C210" s="476"/>
      <c r="D210" s="475"/>
      <c r="E210" s="475"/>
    </row>
    <row r="211" spans="1:5">
      <c r="A211" s="475"/>
      <c r="B211" s="476"/>
      <c r="C211" s="476"/>
      <c r="D211" s="475"/>
      <c r="E211" s="475"/>
    </row>
    <row r="212" spans="1:5">
      <c r="A212" s="475"/>
      <c r="B212" s="476"/>
      <c r="C212" s="476"/>
      <c r="D212" s="475"/>
      <c r="E212" s="475"/>
    </row>
    <row r="213" spans="1:5">
      <c r="A213" s="475"/>
      <c r="B213" s="476"/>
      <c r="C213" s="476"/>
      <c r="D213" s="475"/>
      <c r="E213" s="475"/>
    </row>
    <row r="214" spans="1:5">
      <c r="A214" s="475"/>
      <c r="B214" s="476"/>
      <c r="C214" s="476"/>
      <c r="D214" s="475"/>
      <c r="E214" s="475"/>
    </row>
    <row r="215" spans="1:5">
      <c r="A215" s="475"/>
      <c r="B215" s="476"/>
      <c r="C215" s="476"/>
      <c r="D215" s="475"/>
      <c r="E215" s="475"/>
    </row>
    <row r="216" spans="1:5">
      <c r="A216" s="475"/>
      <c r="B216" s="476"/>
      <c r="C216" s="476"/>
      <c r="D216" s="475"/>
      <c r="E216" s="475"/>
    </row>
    <row r="217" spans="1:5">
      <c r="A217" s="475"/>
      <c r="B217" s="476"/>
      <c r="C217" s="476"/>
      <c r="D217" s="475"/>
      <c r="E217" s="475"/>
    </row>
    <row r="218" spans="1:5">
      <c r="A218" s="475"/>
      <c r="B218" s="476"/>
      <c r="C218" s="476"/>
      <c r="D218" s="475"/>
      <c r="E218" s="475"/>
    </row>
    <row r="219" spans="1:5">
      <c r="A219" s="475"/>
      <c r="B219" s="476"/>
      <c r="C219" s="476"/>
      <c r="D219" s="475"/>
      <c r="E219" s="475"/>
    </row>
    <row r="220" spans="1:5">
      <c r="A220" s="475"/>
      <c r="B220" s="476"/>
      <c r="C220" s="476"/>
      <c r="D220" s="475"/>
      <c r="E220" s="475"/>
    </row>
    <row r="221" spans="1:5">
      <c r="A221" s="475"/>
      <c r="B221" s="476"/>
      <c r="C221" s="476"/>
      <c r="D221" s="475"/>
      <c r="E221" s="475"/>
    </row>
    <row r="222" spans="1:5">
      <c r="A222" s="475"/>
      <c r="B222" s="476"/>
      <c r="C222" s="476"/>
      <c r="D222" s="475"/>
      <c r="E222" s="475"/>
    </row>
    <row r="223" spans="1:5">
      <c r="A223" s="475"/>
      <c r="B223" s="476"/>
      <c r="C223" s="476"/>
      <c r="D223" s="475"/>
      <c r="E223" s="475"/>
    </row>
    <row r="224" spans="1:5">
      <c r="A224" s="475"/>
      <c r="B224" s="476"/>
      <c r="C224" s="476"/>
      <c r="D224" s="475"/>
      <c r="E224" s="475"/>
    </row>
    <row r="225" spans="1:5">
      <c r="A225" s="475"/>
      <c r="B225" s="476"/>
      <c r="C225" s="476"/>
      <c r="D225" s="475"/>
      <c r="E225" s="475"/>
    </row>
    <row r="226" spans="1:5">
      <c r="A226" s="475"/>
      <c r="B226" s="476"/>
      <c r="C226" s="476"/>
      <c r="D226" s="475"/>
      <c r="E226" s="475"/>
    </row>
    <row r="227" spans="1:5">
      <c r="A227" s="475"/>
      <c r="B227" s="476"/>
      <c r="C227" s="476"/>
      <c r="D227" s="475"/>
      <c r="E227" s="475"/>
    </row>
    <row r="228" spans="1:5">
      <c r="A228" s="475"/>
      <c r="B228" s="476"/>
      <c r="C228" s="476"/>
      <c r="D228" s="475"/>
      <c r="E228" s="475"/>
    </row>
    <row r="229" spans="1:5">
      <c r="A229" s="475"/>
      <c r="B229" s="476"/>
      <c r="C229" s="476"/>
      <c r="D229" s="475"/>
      <c r="E229" s="475"/>
    </row>
    <row r="230" spans="1:5">
      <c r="A230" s="475"/>
      <c r="B230" s="476"/>
      <c r="C230" s="476"/>
      <c r="D230" s="475"/>
      <c r="E230" s="475"/>
    </row>
    <row r="231" spans="1:5">
      <c r="A231" s="475"/>
      <c r="B231" s="476"/>
      <c r="C231" s="476"/>
      <c r="D231" s="475"/>
      <c r="E231" s="475"/>
    </row>
    <row r="232" spans="1:5">
      <c r="A232" s="475"/>
      <c r="B232" s="476"/>
      <c r="C232" s="476"/>
      <c r="D232" s="475"/>
      <c r="E232" s="475"/>
    </row>
    <row r="233" spans="1:5">
      <c r="A233" s="475"/>
      <c r="B233" s="476"/>
      <c r="C233" s="476"/>
      <c r="D233" s="475"/>
      <c r="E233" s="475"/>
    </row>
    <row r="234" spans="1:5">
      <c r="A234" s="475"/>
      <c r="B234" s="476"/>
      <c r="C234" s="476"/>
      <c r="D234" s="475"/>
      <c r="E234" s="475"/>
    </row>
    <row r="235" spans="1:5">
      <c r="A235" s="475"/>
      <c r="B235" s="476"/>
      <c r="C235" s="476"/>
      <c r="D235" s="475"/>
      <c r="E235" s="475"/>
    </row>
    <row r="236" spans="1:5">
      <c r="A236" s="475"/>
      <c r="B236" s="476"/>
      <c r="C236" s="476"/>
      <c r="D236" s="475"/>
      <c r="E236" s="475"/>
    </row>
    <row r="237" spans="1:5">
      <c r="A237" s="475"/>
      <c r="B237" s="476"/>
      <c r="C237" s="476"/>
      <c r="D237" s="475"/>
      <c r="E237" s="475"/>
    </row>
    <row r="238" spans="1:5">
      <c r="A238" s="475"/>
      <c r="B238" s="476"/>
      <c r="C238" s="476"/>
      <c r="D238" s="475"/>
      <c r="E238" s="475"/>
    </row>
    <row r="239" spans="1:5">
      <c r="A239" s="475"/>
      <c r="B239" s="476"/>
      <c r="C239" s="476"/>
      <c r="D239" s="475"/>
      <c r="E239" s="475"/>
    </row>
    <row r="240" spans="1:5">
      <c r="A240" s="475"/>
      <c r="B240" s="476"/>
      <c r="C240" s="476"/>
      <c r="D240" s="475"/>
      <c r="E240" s="475"/>
    </row>
    <row r="241" spans="1:5">
      <c r="A241" s="475"/>
      <c r="B241" s="476"/>
      <c r="C241" s="476"/>
      <c r="D241" s="475"/>
      <c r="E241" s="475"/>
    </row>
    <row r="242" spans="1:5">
      <c r="A242" s="475"/>
      <c r="B242" s="476"/>
      <c r="C242" s="476"/>
      <c r="D242" s="475"/>
      <c r="E242" s="475"/>
    </row>
    <row r="243" spans="1:5">
      <c r="A243" s="475"/>
      <c r="B243" s="476"/>
      <c r="C243" s="476"/>
      <c r="D243" s="475"/>
      <c r="E243" s="475"/>
    </row>
    <row r="244" spans="1:5">
      <c r="A244" s="475"/>
      <c r="B244" s="476"/>
      <c r="C244" s="476"/>
      <c r="D244" s="475"/>
      <c r="E244" s="475"/>
    </row>
    <row r="245" spans="1:5">
      <c r="A245" s="475"/>
      <c r="B245" s="476"/>
      <c r="C245" s="476"/>
      <c r="D245" s="475"/>
      <c r="E245" s="475"/>
    </row>
    <row r="246" spans="1:5">
      <c r="A246" s="475"/>
      <c r="B246" s="476"/>
      <c r="C246" s="476"/>
      <c r="D246" s="475"/>
      <c r="E246" s="475"/>
    </row>
    <row r="247" spans="1:5">
      <c r="A247" s="475"/>
      <c r="B247" s="476"/>
      <c r="C247" s="476"/>
      <c r="D247" s="475"/>
      <c r="E247" s="475"/>
    </row>
    <row r="248" spans="1:5">
      <c r="A248" s="475"/>
      <c r="B248" s="476"/>
      <c r="C248" s="476"/>
      <c r="D248" s="475"/>
      <c r="E248" s="475"/>
    </row>
    <row r="249" spans="1:5">
      <c r="A249" s="475"/>
      <c r="B249" s="476"/>
      <c r="C249" s="476"/>
      <c r="D249" s="475"/>
      <c r="E249" s="475"/>
    </row>
    <row r="250" spans="1:5">
      <c r="A250" s="475"/>
      <c r="B250" s="476"/>
      <c r="C250" s="476"/>
      <c r="D250" s="475"/>
      <c r="E250" s="475"/>
    </row>
    <row r="251" spans="1:5">
      <c r="A251" s="475"/>
      <c r="B251" s="476"/>
      <c r="C251" s="476"/>
      <c r="D251" s="475"/>
      <c r="E251" s="475"/>
    </row>
    <row r="252" spans="1:5">
      <c r="A252" s="475"/>
      <c r="B252" s="476"/>
      <c r="C252" s="476"/>
      <c r="D252" s="475"/>
      <c r="E252" s="475"/>
    </row>
    <row r="253" spans="1:5">
      <c r="A253" s="475"/>
      <c r="B253" s="476"/>
      <c r="C253" s="476"/>
      <c r="D253" s="475"/>
      <c r="E253" s="475"/>
    </row>
    <row r="254" spans="1:5">
      <c r="A254" s="475"/>
      <c r="B254" s="476"/>
      <c r="C254" s="476"/>
      <c r="D254" s="475"/>
      <c r="E254" s="475"/>
    </row>
    <row r="255" spans="1:5">
      <c r="A255" s="475"/>
      <c r="B255" s="476"/>
      <c r="C255" s="476"/>
      <c r="D255" s="475"/>
      <c r="E255" s="475"/>
    </row>
    <row r="256" spans="1:5">
      <c r="A256" s="475"/>
      <c r="B256" s="476"/>
      <c r="C256" s="476"/>
      <c r="D256" s="475"/>
      <c r="E256" s="475"/>
    </row>
    <row r="257" spans="1:5">
      <c r="A257" s="475"/>
      <c r="B257" s="476"/>
      <c r="C257" s="476"/>
      <c r="D257" s="475"/>
      <c r="E257" s="475"/>
    </row>
    <row r="258" spans="1:5">
      <c r="A258" s="475"/>
      <c r="B258" s="476"/>
      <c r="C258" s="476"/>
      <c r="D258" s="475"/>
      <c r="E258" s="475"/>
    </row>
    <row r="259" spans="1:5">
      <c r="A259" s="475"/>
      <c r="B259" s="476"/>
      <c r="C259" s="476"/>
      <c r="D259" s="475"/>
      <c r="E259" s="475"/>
    </row>
    <row r="260" spans="1:5">
      <c r="A260" s="475"/>
      <c r="B260" s="476"/>
      <c r="C260" s="476"/>
      <c r="D260" s="475"/>
      <c r="E260" s="475"/>
    </row>
    <row r="261" spans="1:5">
      <c r="A261" s="475"/>
      <c r="B261" s="476"/>
      <c r="C261" s="476"/>
      <c r="D261" s="475"/>
      <c r="E261" s="475"/>
    </row>
    <row r="262" spans="1:5">
      <c r="A262" s="475"/>
      <c r="B262" s="476"/>
      <c r="C262" s="476"/>
      <c r="D262" s="475"/>
      <c r="E262" s="475"/>
    </row>
    <row r="263" spans="1:5">
      <c r="A263" s="475"/>
      <c r="B263" s="476"/>
      <c r="C263" s="476"/>
      <c r="D263" s="475"/>
      <c r="E263" s="475"/>
    </row>
    <row r="264" spans="1:5">
      <c r="A264" s="475"/>
      <c r="B264" s="476"/>
      <c r="C264" s="476"/>
      <c r="D264" s="475"/>
      <c r="E264" s="475"/>
    </row>
    <row r="265" spans="1:5">
      <c r="A265" s="475"/>
      <c r="B265" s="476"/>
      <c r="C265" s="476"/>
      <c r="D265" s="475"/>
      <c r="E265" s="475"/>
    </row>
    <row r="266" spans="1:5">
      <c r="A266" s="475"/>
      <c r="B266" s="476"/>
      <c r="C266" s="476"/>
      <c r="D266" s="475"/>
      <c r="E266" s="475"/>
    </row>
    <row r="267" spans="1:5">
      <c r="A267" s="475"/>
      <c r="B267" s="476"/>
      <c r="C267" s="476"/>
      <c r="D267" s="475"/>
      <c r="E267" s="475"/>
    </row>
    <row r="268" spans="1:5">
      <c r="A268" s="475"/>
      <c r="B268" s="476"/>
      <c r="C268" s="476"/>
      <c r="D268" s="475"/>
      <c r="E268" s="475"/>
    </row>
    <row r="269" spans="1:5">
      <c r="A269" s="475"/>
      <c r="B269" s="476"/>
      <c r="C269" s="476"/>
      <c r="D269" s="475"/>
      <c r="E269" s="475"/>
    </row>
    <row r="270" spans="1:5">
      <c r="A270" s="475"/>
      <c r="B270" s="476"/>
      <c r="C270" s="476"/>
      <c r="D270" s="475"/>
      <c r="E270" s="475"/>
    </row>
    <row r="271" spans="1:5">
      <c r="A271" s="475"/>
      <c r="B271" s="476"/>
      <c r="C271" s="476"/>
      <c r="D271" s="475"/>
      <c r="E271" s="475"/>
    </row>
    <row r="272" spans="1:5">
      <c r="A272" s="475"/>
      <c r="B272" s="476"/>
      <c r="C272" s="476"/>
      <c r="D272" s="475"/>
      <c r="E272" s="475"/>
    </row>
    <row r="273" spans="1:5">
      <c r="A273" s="475"/>
      <c r="B273" s="476"/>
      <c r="C273" s="476"/>
      <c r="D273" s="475"/>
      <c r="E273" s="475"/>
    </row>
    <row r="274" spans="1:5">
      <c r="A274" s="475"/>
      <c r="B274" s="476"/>
      <c r="C274" s="476"/>
      <c r="D274" s="475"/>
      <c r="E274" s="475"/>
    </row>
    <row r="275" spans="1:5">
      <c r="A275" s="475"/>
      <c r="B275" s="476"/>
      <c r="C275" s="476"/>
      <c r="D275" s="475"/>
      <c r="E275" s="475"/>
    </row>
    <row r="276" spans="1:5">
      <c r="A276" s="475"/>
      <c r="B276" s="476"/>
      <c r="C276" s="476"/>
      <c r="D276" s="475"/>
      <c r="E276" s="475"/>
    </row>
    <row r="277" spans="1:5">
      <c r="A277" s="475"/>
      <c r="B277" s="476"/>
      <c r="C277" s="476"/>
      <c r="D277" s="475"/>
      <c r="E277" s="475"/>
    </row>
    <row r="278" spans="1:5">
      <c r="A278" s="475"/>
      <c r="B278" s="476"/>
      <c r="C278" s="476"/>
      <c r="D278" s="475"/>
      <c r="E278" s="475"/>
    </row>
    <row r="279" spans="1:5">
      <c r="A279" s="475"/>
      <c r="B279" s="476"/>
      <c r="C279" s="476"/>
      <c r="D279" s="475"/>
      <c r="E279" s="475"/>
    </row>
    <row r="280" spans="1:5">
      <c r="A280" s="475"/>
      <c r="B280" s="476"/>
      <c r="C280" s="476"/>
      <c r="D280" s="475"/>
      <c r="E280" s="475"/>
    </row>
    <row r="281" spans="1:5">
      <c r="A281" s="475"/>
      <c r="B281" s="476"/>
      <c r="C281" s="476"/>
      <c r="D281" s="475"/>
      <c r="E281" s="475"/>
    </row>
    <row r="282" spans="1:5">
      <c r="A282" s="475"/>
      <c r="B282" s="476"/>
      <c r="C282" s="476"/>
      <c r="D282" s="475"/>
      <c r="E282" s="475"/>
    </row>
    <row r="283" spans="1:5">
      <c r="A283" s="475"/>
      <c r="B283" s="476"/>
      <c r="C283" s="476"/>
      <c r="D283" s="475"/>
      <c r="E283" s="475"/>
    </row>
    <row r="284" spans="1:5">
      <c r="A284" s="475"/>
      <c r="B284" s="476"/>
      <c r="C284" s="476"/>
      <c r="D284" s="475"/>
      <c r="E284" s="475"/>
    </row>
    <row r="285" spans="1:5">
      <c r="A285" s="475"/>
      <c r="B285" s="476"/>
      <c r="C285" s="476"/>
      <c r="D285" s="475"/>
      <c r="E285" s="475"/>
    </row>
    <row r="286" spans="1:5">
      <c r="A286" s="475"/>
      <c r="B286" s="476"/>
      <c r="C286" s="476"/>
      <c r="D286" s="475"/>
      <c r="E286" s="475"/>
    </row>
    <row r="287" spans="1:5">
      <c r="A287" s="475"/>
      <c r="B287" s="476"/>
      <c r="C287" s="476"/>
      <c r="D287" s="475"/>
      <c r="E287" s="475"/>
    </row>
    <row r="288" spans="1:5">
      <c r="A288" s="475"/>
      <c r="B288" s="476"/>
      <c r="C288" s="476"/>
      <c r="D288" s="475"/>
      <c r="E288" s="475"/>
    </row>
    <row r="289" spans="1:5">
      <c r="A289" s="475"/>
      <c r="B289" s="476"/>
      <c r="C289" s="476"/>
      <c r="D289" s="475"/>
      <c r="E289" s="475"/>
    </row>
    <row r="290" spans="1:5">
      <c r="A290" s="475"/>
      <c r="B290" s="476"/>
      <c r="C290" s="476"/>
      <c r="D290" s="475"/>
      <c r="E290" s="475"/>
    </row>
    <row r="291" spans="1:5">
      <c r="A291" s="475"/>
      <c r="B291" s="476"/>
      <c r="C291" s="476"/>
      <c r="D291" s="475"/>
      <c r="E291" s="475"/>
    </row>
    <row r="292" spans="1:5">
      <c r="A292" s="475"/>
      <c r="B292" s="476"/>
      <c r="C292" s="476"/>
      <c r="D292" s="475"/>
      <c r="E292" s="475"/>
    </row>
    <row r="293" spans="1:5">
      <c r="A293" s="475"/>
      <c r="B293" s="476"/>
      <c r="C293" s="476"/>
      <c r="D293" s="475"/>
      <c r="E293" s="475"/>
    </row>
    <row r="294" spans="1:5">
      <c r="A294" s="475"/>
      <c r="B294" s="476"/>
      <c r="C294" s="476"/>
      <c r="D294" s="475"/>
      <c r="E294" s="475"/>
    </row>
    <row r="295" spans="1:5">
      <c r="A295" s="475"/>
      <c r="B295" s="476"/>
      <c r="C295" s="476"/>
      <c r="D295" s="475"/>
      <c r="E295" s="475"/>
    </row>
    <row r="296" spans="1:5">
      <c r="A296" s="475"/>
      <c r="B296" s="476"/>
      <c r="C296" s="476"/>
      <c r="D296" s="475"/>
      <c r="E296" s="475"/>
    </row>
    <row r="297" spans="1:5">
      <c r="A297" s="475"/>
      <c r="B297" s="476"/>
      <c r="C297" s="476"/>
      <c r="D297" s="475"/>
      <c r="E297" s="475"/>
    </row>
    <row r="298" spans="1:5">
      <c r="A298" s="475"/>
      <c r="B298" s="476"/>
      <c r="C298" s="476"/>
      <c r="D298" s="475"/>
      <c r="E298" s="475"/>
    </row>
    <row r="299" spans="1:5">
      <c r="A299" s="475"/>
      <c r="B299" s="476"/>
      <c r="C299" s="476"/>
      <c r="D299" s="475"/>
      <c r="E299" s="475"/>
    </row>
    <row r="300" spans="1:5">
      <c r="A300" s="475"/>
      <c r="B300" s="476"/>
      <c r="C300" s="476"/>
      <c r="D300" s="475"/>
      <c r="E300" s="475"/>
    </row>
    <row r="301" spans="1:5">
      <c r="A301" s="475"/>
      <c r="B301" s="476"/>
      <c r="C301" s="476"/>
      <c r="D301" s="475"/>
      <c r="E301" s="475"/>
    </row>
    <row r="302" spans="1:5">
      <c r="A302" s="475"/>
      <c r="B302" s="476"/>
      <c r="C302" s="476"/>
      <c r="D302" s="475"/>
      <c r="E302" s="475"/>
    </row>
    <row r="303" spans="1:5">
      <c r="A303" s="475"/>
      <c r="B303" s="476"/>
      <c r="C303" s="476"/>
      <c r="D303" s="475"/>
      <c r="E303" s="475"/>
    </row>
    <row r="304" spans="1:5">
      <c r="A304" s="475"/>
      <c r="B304" s="476"/>
      <c r="C304" s="476"/>
      <c r="D304" s="475"/>
      <c r="E304" s="475"/>
    </row>
    <row r="305" spans="1:5">
      <c r="A305" s="475"/>
      <c r="B305" s="476"/>
      <c r="C305" s="476"/>
      <c r="D305" s="475"/>
      <c r="E305" s="475"/>
    </row>
    <row r="306" spans="1:5">
      <c r="A306" s="475"/>
      <c r="B306" s="476"/>
      <c r="C306" s="476"/>
      <c r="D306" s="475"/>
      <c r="E306" s="475"/>
    </row>
    <row r="307" spans="1:5">
      <c r="A307" s="475"/>
      <c r="B307" s="476"/>
      <c r="C307" s="476"/>
      <c r="D307" s="475"/>
      <c r="E307" s="475"/>
    </row>
    <row r="308" spans="1:5">
      <c r="A308" s="475"/>
      <c r="B308" s="476"/>
      <c r="C308" s="476"/>
      <c r="D308" s="475"/>
      <c r="E308" s="475"/>
    </row>
    <row r="309" spans="1:5">
      <c r="A309" s="475"/>
      <c r="B309" s="476"/>
      <c r="C309" s="476"/>
      <c r="D309" s="475"/>
      <c r="E309" s="475"/>
    </row>
    <row r="310" spans="1:5">
      <c r="A310" s="475"/>
      <c r="B310" s="476"/>
      <c r="C310" s="476"/>
      <c r="D310" s="475"/>
      <c r="E310" s="475"/>
    </row>
    <row r="311" spans="1:5">
      <c r="A311" s="475"/>
      <c r="B311" s="476"/>
      <c r="C311" s="476"/>
      <c r="D311" s="475"/>
      <c r="E311" s="475"/>
    </row>
    <row r="312" spans="1:5">
      <c r="A312" s="475"/>
      <c r="B312" s="476"/>
      <c r="C312" s="476"/>
      <c r="D312" s="475"/>
      <c r="E312" s="475"/>
    </row>
    <row r="313" spans="1:5">
      <c r="A313" s="475"/>
      <c r="B313" s="476"/>
      <c r="C313" s="476"/>
      <c r="D313" s="475"/>
      <c r="E313" s="475"/>
    </row>
    <row r="314" spans="1:5">
      <c r="A314" s="475"/>
      <c r="B314" s="476"/>
      <c r="C314" s="476"/>
      <c r="D314" s="475"/>
      <c r="E314" s="475"/>
    </row>
    <row r="315" spans="1:5">
      <c r="A315" s="475"/>
      <c r="B315" s="476"/>
      <c r="C315" s="476"/>
      <c r="D315" s="475"/>
      <c r="E315" s="475"/>
    </row>
    <row r="316" spans="1:5">
      <c r="A316" s="475"/>
      <c r="B316" s="476"/>
      <c r="C316" s="476"/>
      <c r="D316" s="475"/>
      <c r="E316" s="475"/>
    </row>
    <row r="317" spans="1:5">
      <c r="A317" s="475"/>
      <c r="B317" s="476"/>
      <c r="C317" s="476"/>
      <c r="D317" s="475"/>
      <c r="E317" s="475"/>
    </row>
    <row r="318" spans="1:5">
      <c r="A318" s="475"/>
      <c r="B318" s="476"/>
      <c r="C318" s="476"/>
      <c r="D318" s="475"/>
      <c r="E318" s="475"/>
    </row>
    <row r="319" spans="1:5">
      <c r="A319" s="475"/>
      <c r="B319" s="476"/>
      <c r="C319" s="476"/>
      <c r="D319" s="475"/>
      <c r="E319" s="475"/>
    </row>
    <row r="320" spans="1:5">
      <c r="A320" s="475"/>
      <c r="B320" s="476"/>
      <c r="C320" s="476"/>
      <c r="D320" s="475"/>
      <c r="E320" s="475"/>
    </row>
    <row r="321" spans="1:5">
      <c r="A321" s="475"/>
      <c r="B321" s="476"/>
      <c r="C321" s="476"/>
      <c r="D321" s="475"/>
      <c r="E321" s="475"/>
    </row>
    <row r="322" spans="1:5">
      <c r="A322" s="475"/>
      <c r="B322" s="476"/>
      <c r="C322" s="476"/>
      <c r="D322" s="475"/>
      <c r="E322" s="475"/>
    </row>
    <row r="323" spans="1:5">
      <c r="A323" s="475"/>
      <c r="B323" s="476"/>
      <c r="C323" s="476"/>
      <c r="D323" s="475"/>
      <c r="E323" s="475"/>
    </row>
    <row r="324" spans="1:5">
      <c r="A324" s="475"/>
      <c r="B324" s="476"/>
      <c r="C324" s="476"/>
      <c r="D324" s="475"/>
      <c r="E324" s="475"/>
    </row>
    <row r="325" spans="1:5">
      <c r="A325" s="475"/>
      <c r="B325" s="476"/>
      <c r="C325" s="476"/>
      <c r="D325" s="475"/>
      <c r="E325" s="475"/>
    </row>
    <row r="326" spans="1:5">
      <c r="A326" s="475"/>
      <c r="B326" s="476"/>
      <c r="C326" s="476"/>
      <c r="D326" s="475"/>
      <c r="E326" s="475"/>
    </row>
    <row r="327" spans="1:5">
      <c r="A327" s="475"/>
      <c r="B327" s="476"/>
      <c r="C327" s="476"/>
      <c r="D327" s="475"/>
      <c r="E327" s="475"/>
    </row>
    <row r="328" spans="1:5">
      <c r="A328" s="475"/>
      <c r="B328" s="476"/>
      <c r="C328" s="476"/>
      <c r="D328" s="475"/>
      <c r="E328" s="475"/>
    </row>
    <row r="329" spans="1:5">
      <c r="A329" s="475"/>
      <c r="B329" s="476"/>
      <c r="C329" s="476"/>
      <c r="D329" s="475"/>
      <c r="E329" s="475"/>
    </row>
    <row r="330" spans="1:5">
      <c r="A330" s="475"/>
      <c r="B330" s="476"/>
      <c r="C330" s="476"/>
      <c r="D330" s="475"/>
      <c r="E330" s="475"/>
    </row>
    <row r="331" spans="1:5">
      <c r="A331" s="475"/>
      <c r="B331" s="476"/>
      <c r="C331" s="476"/>
      <c r="D331" s="475"/>
      <c r="E331" s="475"/>
    </row>
    <row r="332" spans="1:5">
      <c r="A332" s="475"/>
      <c r="B332" s="476"/>
      <c r="C332" s="476"/>
      <c r="D332" s="475"/>
      <c r="E332" s="475"/>
    </row>
    <row r="333" spans="1:5">
      <c r="A333" s="475"/>
      <c r="B333" s="476"/>
      <c r="C333" s="476"/>
      <c r="D333" s="475"/>
      <c r="E333" s="475"/>
    </row>
    <row r="334" spans="1:5">
      <c r="A334" s="475"/>
      <c r="B334" s="476"/>
      <c r="C334" s="476"/>
      <c r="D334" s="475"/>
      <c r="E334" s="475"/>
    </row>
    <row r="335" spans="1:5">
      <c r="A335" s="475"/>
      <c r="B335" s="476"/>
      <c r="C335" s="476"/>
      <c r="D335" s="475"/>
      <c r="E335" s="475"/>
    </row>
    <row r="336" spans="1:5">
      <c r="A336" s="475"/>
      <c r="B336" s="476"/>
      <c r="C336" s="476"/>
      <c r="D336" s="475"/>
      <c r="E336" s="475"/>
    </row>
    <row r="337" spans="1:5">
      <c r="A337" s="475"/>
      <c r="B337" s="476"/>
      <c r="C337" s="476"/>
      <c r="D337" s="475"/>
      <c r="E337" s="475"/>
    </row>
    <row r="338" spans="1:5">
      <c r="A338" s="475"/>
      <c r="B338" s="476"/>
      <c r="C338" s="476"/>
      <c r="D338" s="475"/>
      <c r="E338" s="475"/>
    </row>
    <row r="339" spans="1:5">
      <c r="A339" s="475"/>
      <c r="B339" s="476"/>
      <c r="C339" s="476"/>
      <c r="D339" s="475"/>
      <c r="E339" s="475"/>
    </row>
    <row r="340" spans="1:5">
      <c r="A340" s="475"/>
      <c r="B340" s="476"/>
      <c r="C340" s="476"/>
      <c r="D340" s="475"/>
      <c r="E340" s="475"/>
    </row>
    <row r="341" spans="1:5">
      <c r="A341" s="475"/>
      <c r="B341" s="476"/>
      <c r="C341" s="476"/>
      <c r="D341" s="475"/>
      <c r="E341" s="475"/>
    </row>
    <row r="342" spans="1:5">
      <c r="A342" s="475"/>
      <c r="B342" s="476"/>
      <c r="C342" s="476"/>
      <c r="D342" s="475"/>
      <c r="E342" s="475"/>
    </row>
    <row r="343" spans="1:5">
      <c r="A343" s="475"/>
      <c r="B343" s="476"/>
      <c r="C343" s="476"/>
      <c r="D343" s="475"/>
      <c r="E343" s="475"/>
    </row>
    <row r="344" spans="1:5">
      <c r="A344" s="475"/>
      <c r="B344" s="476"/>
      <c r="C344" s="476"/>
      <c r="D344" s="475"/>
      <c r="E344" s="475"/>
    </row>
    <row r="345" spans="1:5">
      <c r="A345" s="475"/>
      <c r="B345" s="476"/>
      <c r="C345" s="476"/>
      <c r="D345" s="475"/>
      <c r="E345" s="475"/>
    </row>
    <row r="346" spans="1:5">
      <c r="A346" s="475"/>
      <c r="B346" s="476"/>
      <c r="C346" s="476"/>
      <c r="D346" s="475"/>
      <c r="E346" s="475"/>
    </row>
    <row r="347" spans="1:5">
      <c r="A347" s="475"/>
      <c r="B347" s="476"/>
      <c r="C347" s="476"/>
      <c r="D347" s="475"/>
      <c r="E347" s="475"/>
    </row>
    <row r="348" spans="1:5">
      <c r="A348" s="475"/>
      <c r="B348" s="476"/>
      <c r="C348" s="476"/>
      <c r="D348" s="475"/>
      <c r="E348" s="475"/>
    </row>
    <row r="349" spans="1:5">
      <c r="A349" s="475"/>
      <c r="B349" s="476"/>
      <c r="C349" s="476"/>
      <c r="D349" s="475"/>
      <c r="E349" s="475"/>
    </row>
    <row r="350" spans="1:5">
      <c r="A350" s="475"/>
      <c r="B350" s="476"/>
      <c r="C350" s="476"/>
      <c r="D350" s="475"/>
      <c r="E350" s="475"/>
    </row>
    <row r="351" spans="1:5">
      <c r="A351" s="475"/>
      <c r="B351" s="476"/>
      <c r="C351" s="476"/>
      <c r="D351" s="475"/>
      <c r="E351" s="475"/>
    </row>
    <row r="352" spans="1:5">
      <c r="A352" s="475"/>
      <c r="B352" s="476"/>
      <c r="C352" s="476"/>
      <c r="D352" s="475"/>
      <c r="E352" s="475"/>
    </row>
    <row r="353" spans="1:5">
      <c r="A353" s="475"/>
      <c r="B353" s="476"/>
      <c r="C353" s="476"/>
      <c r="D353" s="475"/>
      <c r="E353" s="475"/>
    </row>
    <row r="354" spans="1:5">
      <c r="A354" s="475"/>
      <c r="B354" s="476"/>
      <c r="C354" s="476"/>
      <c r="D354" s="475"/>
      <c r="E354" s="475"/>
    </row>
    <row r="355" spans="1:5">
      <c r="A355" s="475"/>
      <c r="B355" s="476"/>
      <c r="C355" s="476"/>
      <c r="D355" s="475"/>
      <c r="E355" s="475"/>
    </row>
    <row r="356" spans="1:5">
      <c r="A356" s="475"/>
      <c r="B356" s="476"/>
      <c r="C356" s="476"/>
      <c r="D356" s="475"/>
      <c r="E356" s="475"/>
    </row>
    <row r="357" spans="1:5">
      <c r="A357" s="475"/>
      <c r="B357" s="476"/>
      <c r="C357" s="476"/>
      <c r="D357" s="475"/>
      <c r="E357" s="475"/>
    </row>
    <row r="358" spans="1:5">
      <c r="A358" s="475"/>
      <c r="B358" s="476"/>
      <c r="C358" s="476"/>
      <c r="D358" s="475"/>
      <c r="E358" s="475"/>
    </row>
    <row r="359" spans="1:5">
      <c r="A359" s="475"/>
      <c r="B359" s="476"/>
      <c r="C359" s="476"/>
      <c r="D359" s="475"/>
      <c r="E359" s="475"/>
    </row>
    <row r="360" spans="1:5">
      <c r="A360" s="475"/>
      <c r="B360" s="476"/>
      <c r="C360" s="476"/>
      <c r="D360" s="475"/>
      <c r="E360" s="475"/>
    </row>
    <row r="361" spans="1:5">
      <c r="A361" s="475"/>
      <c r="B361" s="476"/>
      <c r="C361" s="476"/>
      <c r="D361" s="475"/>
      <c r="E361" s="475"/>
    </row>
    <row r="362" spans="1:5">
      <c r="A362" s="475"/>
      <c r="B362" s="476"/>
      <c r="C362" s="476"/>
      <c r="D362" s="475"/>
      <c r="E362" s="475"/>
    </row>
    <row r="363" spans="1:5">
      <c r="A363" s="475"/>
      <c r="B363" s="476"/>
      <c r="C363" s="476"/>
      <c r="D363" s="475"/>
      <c r="E363" s="475"/>
    </row>
    <row r="364" spans="1:5">
      <c r="A364" s="475"/>
      <c r="B364" s="476"/>
      <c r="C364" s="476"/>
      <c r="D364" s="475"/>
      <c r="E364" s="475"/>
    </row>
    <row r="365" spans="1:5">
      <c r="A365" s="475"/>
      <c r="B365" s="476"/>
      <c r="C365" s="476"/>
      <c r="D365" s="475"/>
      <c r="E365" s="475"/>
    </row>
    <row r="366" spans="1:5">
      <c r="A366" s="475"/>
      <c r="B366" s="476"/>
      <c r="C366" s="476"/>
      <c r="D366" s="475"/>
      <c r="E366" s="475"/>
    </row>
    <row r="367" spans="1:5">
      <c r="A367" s="475"/>
      <c r="B367" s="476"/>
      <c r="C367" s="476"/>
      <c r="D367" s="475"/>
      <c r="E367" s="475"/>
    </row>
    <row r="368" spans="1:5">
      <c r="A368" s="475"/>
      <c r="B368" s="476"/>
      <c r="C368" s="476"/>
      <c r="D368" s="475"/>
      <c r="E368" s="475"/>
    </row>
    <row r="369" spans="1:5">
      <c r="A369" s="475"/>
      <c r="B369" s="476"/>
      <c r="C369" s="476"/>
      <c r="D369" s="475"/>
      <c r="E369" s="475"/>
    </row>
    <row r="370" spans="1:5">
      <c r="A370" s="475"/>
      <c r="B370" s="476"/>
      <c r="C370" s="476"/>
      <c r="D370" s="475"/>
      <c r="E370" s="475"/>
    </row>
    <row r="371" spans="1:5">
      <c r="A371" s="475"/>
      <c r="B371" s="476"/>
      <c r="C371" s="476"/>
      <c r="D371" s="475"/>
      <c r="E371" s="475"/>
    </row>
    <row r="372" spans="1:5">
      <c r="A372" s="475"/>
      <c r="B372" s="476"/>
      <c r="C372" s="476"/>
      <c r="D372" s="475"/>
      <c r="E372" s="475"/>
    </row>
    <row r="373" spans="1:5">
      <c r="A373" s="475"/>
      <c r="B373" s="476"/>
      <c r="C373" s="476"/>
      <c r="D373" s="475"/>
      <c r="E373" s="475"/>
    </row>
    <row r="374" spans="1:5">
      <c r="A374" s="475"/>
      <c r="B374" s="476"/>
      <c r="C374" s="476"/>
      <c r="D374" s="475"/>
      <c r="E374" s="475"/>
    </row>
  </sheetData>
  <mergeCells count="9">
    <mergeCell ref="A17:B17"/>
    <mergeCell ref="A26:B26"/>
    <mergeCell ref="A27:B27"/>
    <mergeCell ref="A37:B37"/>
    <mergeCell ref="A2:B2"/>
    <mergeCell ref="A3:B3"/>
    <mergeCell ref="A9:B9"/>
    <mergeCell ref="A10:B10"/>
    <mergeCell ref="A14:B14"/>
  </mergeCells>
  <printOptions horizontalCentered="1"/>
  <pageMargins left="0.15748031496062992" right="0.15748031496062992" top="0.15748031496062992" bottom="0.15748031496062992" header="0.23622047244094491" footer="0.19685039370078741"/>
  <pageSetup paperSize="9" scale="82" orientation="portrait" r:id="rId1"/>
  <headerFooter>
    <oddFooter>&amp;L&amp;"Times New Roman,Obyčejné"&amp;9Přehled o hospodaření za rok 2014</oddFooter>
  </headerFooter>
  <rowBreaks count="1" manualBreakCount="1">
    <brk id="43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view="pageBreakPreview" zoomScaleNormal="100" zoomScaleSheetLayoutView="100" workbookViewId="0">
      <selection activeCell="H9" sqref="H9"/>
    </sheetView>
  </sheetViews>
  <sheetFormatPr defaultRowHeight="14.25"/>
  <cols>
    <col min="1" max="1" width="6.42578125" style="769" customWidth="1"/>
    <col min="2" max="2" width="15.140625" style="769" customWidth="1"/>
    <col min="3" max="3" width="95.85546875" style="769" customWidth="1"/>
    <col min="4" max="4" width="25.7109375" style="769" customWidth="1"/>
    <col min="5" max="5" width="17.7109375" style="769" customWidth="1"/>
    <col min="6" max="6" width="17.42578125" style="769" customWidth="1"/>
    <col min="7" max="7" width="11.7109375" style="769" customWidth="1"/>
    <col min="8" max="10" width="15.5703125" style="769" customWidth="1"/>
    <col min="11" max="16384" width="9.140625" style="769"/>
  </cols>
  <sheetData>
    <row r="1" spans="1:12" ht="37.5" customHeight="1" thickBot="1">
      <c r="A1" s="982" t="s">
        <v>592</v>
      </c>
      <c r="B1" s="982"/>
      <c r="C1" s="982"/>
      <c r="D1" s="982"/>
      <c r="E1" s="982"/>
      <c r="F1" s="983"/>
      <c r="G1" s="961" t="s">
        <v>599</v>
      </c>
    </row>
    <row r="2" spans="1:12" s="777" customFormat="1" ht="36" customHeight="1" thickBot="1">
      <c r="A2" s="770" t="s">
        <v>36</v>
      </c>
      <c r="B2" s="771" t="s">
        <v>355</v>
      </c>
      <c r="C2" s="772" t="s">
        <v>356</v>
      </c>
      <c r="D2" s="772" t="s">
        <v>357</v>
      </c>
      <c r="E2" s="773" t="s">
        <v>358</v>
      </c>
      <c r="F2" s="774" t="s">
        <v>362</v>
      </c>
      <c r="G2" s="775" t="s">
        <v>359</v>
      </c>
      <c r="H2" s="776"/>
      <c r="I2" s="776"/>
    </row>
    <row r="3" spans="1:12" ht="29.25" customHeight="1" thickTop="1">
      <c r="A3" s="999" t="s">
        <v>8</v>
      </c>
      <c r="B3" s="908" t="s">
        <v>363</v>
      </c>
      <c r="C3" s="779" t="s">
        <v>528</v>
      </c>
      <c r="D3" s="272" t="s">
        <v>364</v>
      </c>
      <c r="E3" s="825">
        <v>2380000</v>
      </c>
      <c r="F3" s="825">
        <v>817246.5</v>
      </c>
      <c r="G3" s="909">
        <f t="shared" ref="G3:G9" si="0">F3/E3</f>
        <v>0.34338088235294117</v>
      </c>
      <c r="H3" s="782"/>
      <c r="I3" s="782"/>
    </row>
    <row r="4" spans="1:12" ht="29.25" customHeight="1">
      <c r="A4" s="992"/>
      <c r="B4" s="783" t="s">
        <v>365</v>
      </c>
      <c r="C4" s="263" t="s">
        <v>366</v>
      </c>
      <c r="D4" s="263" t="s">
        <v>434</v>
      </c>
      <c r="E4" s="784">
        <v>6824300</v>
      </c>
      <c r="F4" s="784">
        <v>6891774.1500000004</v>
      </c>
      <c r="G4" s="781">
        <f t="shared" si="0"/>
        <v>1.0098873364301102</v>
      </c>
      <c r="H4" s="782"/>
      <c r="I4" s="782"/>
      <c r="L4" s="785"/>
    </row>
    <row r="5" spans="1:12" ht="29.25" customHeight="1">
      <c r="A5" s="992"/>
      <c r="B5" s="786" t="s">
        <v>367</v>
      </c>
      <c r="C5" s="260" t="s">
        <v>368</v>
      </c>
      <c r="D5" s="296" t="s">
        <v>369</v>
      </c>
      <c r="E5" s="787">
        <v>2493180</v>
      </c>
      <c r="F5" s="787">
        <v>2878311.68</v>
      </c>
      <c r="G5" s="781">
        <f t="shared" si="0"/>
        <v>1.1544740772828277</v>
      </c>
      <c r="H5" s="782"/>
      <c r="I5" s="782"/>
      <c r="L5" s="785"/>
    </row>
    <row r="6" spans="1:12" ht="29.25" customHeight="1">
      <c r="A6" s="992"/>
      <c r="B6" s="786" t="s">
        <v>367</v>
      </c>
      <c r="C6" s="260" t="s">
        <v>529</v>
      </c>
      <c r="D6" s="296" t="s">
        <v>530</v>
      </c>
      <c r="E6" s="787">
        <v>3697150</v>
      </c>
      <c r="F6" s="787">
        <v>4713064.5</v>
      </c>
      <c r="G6" s="781">
        <f t="shared" si="0"/>
        <v>1.2747831437729062</v>
      </c>
      <c r="H6" s="768">
        <v>3697200</v>
      </c>
      <c r="I6" s="768"/>
      <c r="L6" s="785"/>
    </row>
    <row r="7" spans="1:12" ht="33" customHeight="1">
      <c r="A7" s="992"/>
      <c r="B7" s="786" t="s">
        <v>176</v>
      </c>
      <c r="C7" s="260" t="s">
        <v>433</v>
      </c>
      <c r="D7" s="260" t="s">
        <v>531</v>
      </c>
      <c r="E7" s="787">
        <v>726000</v>
      </c>
      <c r="F7" s="787">
        <v>726000</v>
      </c>
      <c r="G7" s="781">
        <f t="shared" si="0"/>
        <v>1</v>
      </c>
      <c r="H7" s="782"/>
      <c r="I7" s="782"/>
      <c r="L7" s="785"/>
    </row>
    <row r="8" spans="1:12" ht="26.25" customHeight="1">
      <c r="A8" s="992"/>
      <c r="B8" s="786" t="s">
        <v>176</v>
      </c>
      <c r="C8" s="260" t="s">
        <v>433</v>
      </c>
      <c r="D8" s="260" t="s">
        <v>532</v>
      </c>
      <c r="E8" s="787">
        <v>43700</v>
      </c>
      <c r="F8" s="787">
        <v>43700</v>
      </c>
      <c r="G8" s="781">
        <f>F8/E8</f>
        <v>1</v>
      </c>
      <c r="H8" s="782"/>
      <c r="I8" s="782"/>
      <c r="L8" s="785"/>
    </row>
    <row r="9" spans="1:12" ht="27.75" customHeight="1" thickBot="1">
      <c r="A9" s="1000"/>
      <c r="B9" s="788"/>
      <c r="C9" s="789" t="s">
        <v>88</v>
      </c>
      <c r="D9" s="789"/>
      <c r="E9" s="790">
        <f>SUM(E3:E8)</f>
        <v>16164330</v>
      </c>
      <c r="F9" s="790">
        <f>SUM(F3:F8)</f>
        <v>16070096.83</v>
      </c>
      <c r="G9" s="900">
        <f t="shared" si="0"/>
        <v>0.99417030152193131</v>
      </c>
      <c r="H9" s="782"/>
      <c r="I9" s="782"/>
    </row>
    <row r="10" spans="1:12" ht="35.25" customHeight="1" thickBot="1">
      <c r="A10" s="984" t="s">
        <v>418</v>
      </c>
      <c r="B10" s="984"/>
      <c r="C10" s="984"/>
      <c r="D10" s="984"/>
      <c r="E10" s="984"/>
      <c r="F10" s="985"/>
      <c r="G10" s="985"/>
      <c r="H10" s="792" t="s">
        <v>445</v>
      </c>
      <c r="I10" s="792"/>
    </row>
    <row r="11" spans="1:12" ht="42.75" customHeight="1">
      <c r="A11" s="991" t="s">
        <v>8</v>
      </c>
      <c r="B11" s="793" t="s">
        <v>172</v>
      </c>
      <c r="C11" s="794" t="s">
        <v>555</v>
      </c>
      <c r="D11" s="795" t="s">
        <v>370</v>
      </c>
      <c r="E11" s="780">
        <v>1667709.7</v>
      </c>
      <c r="F11" s="780">
        <v>1667709.7</v>
      </c>
      <c r="G11" s="796">
        <f xml:space="preserve"> F11/E11</f>
        <v>1</v>
      </c>
      <c r="H11" s="768">
        <v>1003800</v>
      </c>
      <c r="I11" s="797" t="s">
        <v>533</v>
      </c>
      <c r="J11" s="768">
        <v>677200</v>
      </c>
    </row>
    <row r="12" spans="1:12" ht="42.75" customHeight="1">
      <c r="A12" s="992"/>
      <c r="B12" s="786" t="s">
        <v>534</v>
      </c>
      <c r="C12" s="260" t="s">
        <v>556</v>
      </c>
      <c r="D12" s="798" t="s">
        <v>371</v>
      </c>
      <c r="E12" s="787">
        <v>837407.54</v>
      </c>
      <c r="F12" s="787">
        <v>733577.95</v>
      </c>
      <c r="G12" s="781">
        <f xml:space="preserve"> F12/E12</f>
        <v>0.87601068172851648</v>
      </c>
      <c r="H12" s="768">
        <v>949600</v>
      </c>
      <c r="I12" s="799" t="s">
        <v>535</v>
      </c>
      <c r="J12" s="768"/>
    </row>
    <row r="13" spans="1:12" ht="26.25" customHeight="1">
      <c r="A13" s="992"/>
      <c r="B13" s="786" t="s">
        <v>172</v>
      </c>
      <c r="C13" s="260" t="s">
        <v>536</v>
      </c>
      <c r="D13" s="800" t="s">
        <v>537</v>
      </c>
      <c r="E13" s="787">
        <v>802613.43</v>
      </c>
      <c r="F13" s="787">
        <v>802613.43</v>
      </c>
      <c r="G13" s="781"/>
      <c r="H13" s="768">
        <v>807100</v>
      </c>
      <c r="I13" s="799" t="s">
        <v>538</v>
      </c>
      <c r="J13" s="768"/>
    </row>
    <row r="14" spans="1:12" ht="26.25" customHeight="1">
      <c r="A14" s="993"/>
      <c r="B14" s="801"/>
      <c r="C14" s="1001" t="s">
        <v>446</v>
      </c>
      <c r="D14" s="1002"/>
      <c r="E14" s="802">
        <f>SUM(E11:E13)</f>
        <v>3307730.6700000004</v>
      </c>
      <c r="F14" s="802">
        <f>SUM(F11:F13)</f>
        <v>3203901.08</v>
      </c>
      <c r="G14" s="791">
        <f xml:space="preserve"> F14/E14</f>
        <v>0.96861002289524367</v>
      </c>
      <c r="H14" s="768"/>
      <c r="I14" s="768"/>
    </row>
    <row r="15" spans="1:12" ht="47.25" customHeight="1">
      <c r="A15" s="994"/>
      <c r="B15" s="786" t="s">
        <v>209</v>
      </c>
      <c r="C15" s="260" t="s">
        <v>557</v>
      </c>
      <c r="D15" s="798" t="s">
        <v>371</v>
      </c>
      <c r="E15" s="787">
        <v>21208042.379999999</v>
      </c>
      <c r="F15" s="787">
        <v>21208042.379999999</v>
      </c>
      <c r="G15" s="803">
        <f xml:space="preserve"> F15/E15</f>
        <v>1</v>
      </c>
      <c r="H15" s="804">
        <v>23229700</v>
      </c>
      <c r="I15" s="799" t="s">
        <v>535</v>
      </c>
      <c r="J15" s="768"/>
    </row>
    <row r="16" spans="1:12" ht="25.5" customHeight="1">
      <c r="A16" s="994"/>
      <c r="B16" s="786" t="s">
        <v>233</v>
      </c>
      <c r="C16" s="260" t="s">
        <v>440</v>
      </c>
      <c r="D16" s="798" t="s">
        <v>439</v>
      </c>
      <c r="E16" s="787">
        <v>243362.7</v>
      </c>
      <c r="F16" s="787">
        <v>0</v>
      </c>
      <c r="G16" s="803">
        <v>0</v>
      </c>
      <c r="H16" s="804">
        <v>243400</v>
      </c>
      <c r="I16" s="804"/>
    </row>
    <row r="17" spans="1:11" ht="33.75" customHeight="1">
      <c r="A17" s="994"/>
      <c r="B17" s="786"/>
      <c r="C17" s="260" t="s">
        <v>539</v>
      </c>
      <c r="D17" s="798" t="s">
        <v>540</v>
      </c>
      <c r="E17" s="787">
        <v>1125117.8999999999</v>
      </c>
      <c r="F17" s="787">
        <v>0</v>
      </c>
      <c r="G17" s="803">
        <v>0</v>
      </c>
      <c r="H17" s="804"/>
      <c r="I17" s="804"/>
      <c r="J17" s="805">
        <v>1125100</v>
      </c>
      <c r="K17" s="799" t="s">
        <v>541</v>
      </c>
    </row>
    <row r="18" spans="1:11" ht="30" customHeight="1">
      <c r="A18" s="988" t="s">
        <v>35</v>
      </c>
      <c r="B18" s="783" t="s">
        <v>233</v>
      </c>
      <c r="C18" s="263" t="s">
        <v>441</v>
      </c>
      <c r="D18" s="901" t="s">
        <v>447</v>
      </c>
      <c r="E18" s="784">
        <v>13949020.779999999</v>
      </c>
      <c r="F18" s="784">
        <v>10687794.859999999</v>
      </c>
      <c r="G18" s="781">
        <f xml:space="preserve"> F18/E18</f>
        <v>0.76620395284836618</v>
      </c>
      <c r="H18" s="804">
        <v>11793800</v>
      </c>
      <c r="I18" s="799" t="s">
        <v>542</v>
      </c>
      <c r="J18" s="805">
        <v>2155200</v>
      </c>
      <c r="K18" s="799" t="s">
        <v>541</v>
      </c>
    </row>
    <row r="19" spans="1:11" ht="33" customHeight="1">
      <c r="A19" s="989"/>
      <c r="B19" s="786" t="s">
        <v>233</v>
      </c>
      <c r="C19" s="260" t="s">
        <v>442</v>
      </c>
      <c r="D19" s="798" t="s">
        <v>447</v>
      </c>
      <c r="E19" s="787">
        <v>13174173.949999999</v>
      </c>
      <c r="F19" s="787">
        <v>4457703.95</v>
      </c>
      <c r="G19" s="803">
        <f xml:space="preserve"> F19/E19</f>
        <v>0.33836686587852444</v>
      </c>
      <c r="H19" s="804">
        <v>13174200</v>
      </c>
      <c r="I19" s="806" t="s">
        <v>542</v>
      </c>
    </row>
    <row r="20" spans="1:11" ht="33" customHeight="1">
      <c r="A20" s="989"/>
      <c r="B20" s="807" t="s">
        <v>211</v>
      </c>
      <c r="C20" s="260" t="s">
        <v>543</v>
      </c>
      <c r="D20" s="808" t="s">
        <v>544</v>
      </c>
      <c r="E20" s="809">
        <v>8319742.2000000002</v>
      </c>
      <c r="F20" s="809">
        <v>8319742.2000000002</v>
      </c>
      <c r="G20" s="810">
        <v>1</v>
      </c>
      <c r="H20" s="804" t="s">
        <v>545</v>
      </c>
      <c r="I20" s="806"/>
    </row>
    <row r="21" spans="1:11" ht="33" customHeight="1">
      <c r="A21" s="989"/>
      <c r="B21" s="807" t="s">
        <v>211</v>
      </c>
      <c r="C21" s="260" t="s">
        <v>546</v>
      </c>
      <c r="D21" s="808" t="s">
        <v>544</v>
      </c>
      <c r="E21" s="809">
        <v>2334630.6</v>
      </c>
      <c r="F21" s="809">
        <v>2334630.6</v>
      </c>
      <c r="G21" s="810">
        <v>1</v>
      </c>
      <c r="H21" s="804" t="s">
        <v>545</v>
      </c>
      <c r="I21" s="806"/>
    </row>
    <row r="22" spans="1:11" ht="33" customHeight="1">
      <c r="A22" s="989"/>
      <c r="B22" s="807" t="s">
        <v>211</v>
      </c>
      <c r="C22" s="260" t="s">
        <v>547</v>
      </c>
      <c r="D22" s="808" t="s">
        <v>544</v>
      </c>
      <c r="E22" s="809">
        <v>3905787.6</v>
      </c>
      <c r="F22" s="809">
        <v>3905787.6</v>
      </c>
      <c r="G22" s="810">
        <v>1</v>
      </c>
      <c r="H22" s="804" t="s">
        <v>548</v>
      </c>
      <c r="I22" s="806" t="s">
        <v>549</v>
      </c>
    </row>
    <row r="23" spans="1:11" ht="34.5" customHeight="1" thickBot="1">
      <c r="A23" s="990"/>
      <c r="B23" s="811"/>
      <c r="C23" s="1003" t="s">
        <v>448</v>
      </c>
      <c r="D23" s="1004"/>
      <c r="E23" s="812">
        <f>SUM(E15:E22)</f>
        <v>64259878.109999999</v>
      </c>
      <c r="F23" s="812">
        <f>SUM(F15:F22)</f>
        <v>50913701.590000004</v>
      </c>
      <c r="G23" s="813">
        <f xml:space="preserve"> F23/E23</f>
        <v>0.79230933962940264</v>
      </c>
    </row>
    <row r="24" spans="1:11" ht="2.25" customHeight="1">
      <c r="A24" s="958"/>
      <c r="B24" s="959"/>
      <c r="C24" s="960"/>
      <c r="D24" s="40"/>
      <c r="E24" s="910"/>
      <c r="F24" s="910"/>
      <c r="G24" s="911"/>
    </row>
    <row r="25" spans="1:11" ht="3.75" customHeight="1">
      <c r="A25" s="958"/>
      <c r="B25" s="959"/>
      <c r="C25" s="960"/>
      <c r="D25" s="40"/>
      <c r="E25" s="910"/>
      <c r="F25" s="910"/>
      <c r="G25" s="911"/>
    </row>
    <row r="26" spans="1:11" ht="26.25" customHeight="1">
      <c r="A26" s="986" t="s">
        <v>595</v>
      </c>
      <c r="B26" s="986"/>
      <c r="C26" s="986"/>
      <c r="D26" s="986"/>
      <c r="E26" s="986"/>
      <c r="F26" s="987" t="s">
        <v>594</v>
      </c>
      <c r="G26" s="987"/>
    </row>
    <row r="27" spans="1:11" ht="0.75" customHeight="1" thickBot="1">
      <c r="A27" s="814"/>
      <c r="B27" s="814"/>
      <c r="C27" s="814"/>
      <c r="D27" s="814"/>
      <c r="E27" s="815"/>
      <c r="F27" s="816"/>
      <c r="G27" s="816"/>
    </row>
    <row r="28" spans="1:11" ht="40.5" customHeight="1" thickBot="1">
      <c r="A28" s="770" t="s">
        <v>36</v>
      </c>
      <c r="B28" s="817" t="s">
        <v>355</v>
      </c>
      <c r="C28" s="772" t="s">
        <v>356</v>
      </c>
      <c r="D28" s="772" t="s">
        <v>357</v>
      </c>
      <c r="E28" s="773" t="s">
        <v>358</v>
      </c>
      <c r="F28" s="818" t="s">
        <v>550</v>
      </c>
      <c r="G28" s="819" t="s">
        <v>359</v>
      </c>
    </row>
    <row r="29" spans="1:11" ht="24" hidden="1" customHeight="1">
      <c r="A29" s="820"/>
      <c r="B29" s="821" t="s">
        <v>172</v>
      </c>
      <c r="C29" s="822" t="s">
        <v>360</v>
      </c>
      <c r="D29" s="823" t="s">
        <v>361</v>
      </c>
      <c r="E29" s="824">
        <v>0</v>
      </c>
      <c r="F29" s="825">
        <f>SUM(F27:F27)</f>
        <v>0</v>
      </c>
      <c r="G29" s="826" t="e">
        <f>F29/E29</f>
        <v>#DIV/0!</v>
      </c>
    </row>
    <row r="30" spans="1:11" ht="25.5" customHeight="1" thickTop="1">
      <c r="A30" s="991" t="s">
        <v>8</v>
      </c>
      <c r="B30" s="778" t="s">
        <v>185</v>
      </c>
      <c r="C30" s="794" t="s">
        <v>372</v>
      </c>
      <c r="D30" s="827" t="s">
        <v>373</v>
      </c>
      <c r="E30" s="828">
        <v>61100</v>
      </c>
      <c r="F30" s="828">
        <v>0</v>
      </c>
      <c r="G30" s="796">
        <v>0</v>
      </c>
    </row>
    <row r="31" spans="1:11" ht="21" hidden="1" customHeight="1">
      <c r="A31" s="992"/>
      <c r="B31" s="786"/>
      <c r="C31" s="260"/>
      <c r="D31" s="296"/>
      <c r="E31" s="274"/>
      <c r="F31" s="274"/>
      <c r="G31" s="803"/>
    </row>
    <row r="32" spans="1:11" ht="25.5" customHeight="1">
      <c r="A32" s="995"/>
      <c r="B32" s="786" t="s">
        <v>176</v>
      </c>
      <c r="C32" s="260" t="s">
        <v>374</v>
      </c>
      <c r="D32" s="296" t="s">
        <v>375</v>
      </c>
      <c r="E32" s="274">
        <v>482800</v>
      </c>
      <c r="F32" s="274">
        <v>482800</v>
      </c>
      <c r="G32" s="803">
        <v>1</v>
      </c>
    </row>
    <row r="33" spans="1:10" ht="32.25" hidden="1" customHeight="1">
      <c r="A33" s="995"/>
      <c r="B33" s="786"/>
      <c r="C33" s="260"/>
      <c r="D33" s="296"/>
      <c r="E33" s="274"/>
      <c r="F33" s="274"/>
      <c r="G33" s="803"/>
    </row>
    <row r="34" spans="1:10" ht="35.25" hidden="1" customHeight="1">
      <c r="A34" s="995"/>
      <c r="B34" s="786"/>
      <c r="C34" s="260"/>
      <c r="D34" s="296"/>
      <c r="E34" s="274"/>
      <c r="F34" s="274"/>
      <c r="G34" s="803"/>
    </row>
    <row r="35" spans="1:10" ht="35.25" hidden="1" customHeight="1">
      <c r="A35" s="995"/>
      <c r="B35" s="807"/>
      <c r="C35" s="829"/>
      <c r="D35" s="296"/>
      <c r="E35" s="295"/>
      <c r="F35" s="295"/>
      <c r="G35" s="810"/>
    </row>
    <row r="36" spans="1:10" ht="32.25" hidden="1" customHeight="1">
      <c r="A36" s="995"/>
      <c r="B36" s="807"/>
      <c r="C36" s="829"/>
      <c r="D36" s="830"/>
      <c r="E36" s="295"/>
      <c r="F36" s="295"/>
      <c r="G36" s="810"/>
    </row>
    <row r="37" spans="1:10" ht="25.5" customHeight="1">
      <c r="A37" s="995"/>
      <c r="B37" s="831" t="s">
        <v>189</v>
      </c>
      <c r="C37" s="832" t="s">
        <v>376</v>
      </c>
      <c r="D37" s="798" t="s">
        <v>377</v>
      </c>
      <c r="E37" s="833">
        <v>60000</v>
      </c>
      <c r="F37" s="833">
        <v>60000</v>
      </c>
      <c r="G37" s="834">
        <v>1</v>
      </c>
    </row>
    <row r="38" spans="1:10" ht="25.5" customHeight="1">
      <c r="A38" s="995"/>
      <c r="B38" s="801" t="s">
        <v>172</v>
      </c>
      <c r="C38" s="835" t="s">
        <v>378</v>
      </c>
      <c r="D38" s="297" t="s">
        <v>379</v>
      </c>
      <c r="E38" s="290">
        <v>324700</v>
      </c>
      <c r="F38" s="290">
        <v>324700</v>
      </c>
      <c r="G38" s="836">
        <v>1</v>
      </c>
    </row>
    <row r="39" spans="1:10" ht="25.5" customHeight="1">
      <c r="A39" s="995"/>
      <c r="B39" s="786" t="s">
        <v>172</v>
      </c>
      <c r="C39" s="837" t="s">
        <v>380</v>
      </c>
      <c r="D39" s="296" t="s">
        <v>381</v>
      </c>
      <c r="E39" s="274">
        <v>400000</v>
      </c>
      <c r="F39" s="274">
        <v>400000</v>
      </c>
      <c r="G39" s="803">
        <v>1</v>
      </c>
      <c r="H39" s="838"/>
      <c r="I39" s="838"/>
      <c r="J39" s="838"/>
    </row>
    <row r="40" spans="1:10" ht="33.75" customHeight="1">
      <c r="A40" s="995"/>
      <c r="B40" s="786" t="s">
        <v>172</v>
      </c>
      <c r="C40" s="837" t="s">
        <v>438</v>
      </c>
      <c r="D40" s="260" t="s">
        <v>437</v>
      </c>
      <c r="E40" s="274">
        <v>5627300</v>
      </c>
      <c r="F40" s="274">
        <v>5627300</v>
      </c>
      <c r="G40" s="781">
        <f>F40/E40</f>
        <v>1</v>
      </c>
    </row>
    <row r="41" spans="1:10" ht="26.25" customHeight="1">
      <c r="A41" s="995"/>
      <c r="B41" s="786" t="s">
        <v>76</v>
      </c>
      <c r="C41" s="837" t="s">
        <v>382</v>
      </c>
      <c r="D41" s="296" t="s">
        <v>383</v>
      </c>
      <c r="E41" s="274">
        <v>200000</v>
      </c>
      <c r="F41" s="274">
        <v>160920</v>
      </c>
      <c r="G41" s="781">
        <f>F41/E41</f>
        <v>0.80459999999999998</v>
      </c>
    </row>
    <row r="42" spans="1:10" ht="31.5" customHeight="1">
      <c r="A42" s="995"/>
      <c r="B42" s="786" t="s">
        <v>176</v>
      </c>
      <c r="C42" s="837" t="s">
        <v>384</v>
      </c>
      <c r="D42" s="296" t="s">
        <v>385</v>
      </c>
      <c r="E42" s="274">
        <v>50000</v>
      </c>
      <c r="F42" s="274">
        <v>50000</v>
      </c>
      <c r="G42" s="803">
        <v>1</v>
      </c>
    </row>
    <row r="43" spans="1:10" ht="25.5" customHeight="1">
      <c r="A43" s="995"/>
      <c r="B43" s="786" t="s">
        <v>172</v>
      </c>
      <c r="C43" s="837" t="s">
        <v>386</v>
      </c>
      <c r="D43" s="296" t="s">
        <v>387</v>
      </c>
      <c r="E43" s="274">
        <v>4124600</v>
      </c>
      <c r="F43" s="274">
        <v>4124600</v>
      </c>
      <c r="G43" s="803">
        <v>1</v>
      </c>
      <c r="H43" s="768">
        <v>4124600</v>
      </c>
      <c r="I43" s="768"/>
    </row>
    <row r="44" spans="1:10" ht="25.5" customHeight="1">
      <c r="A44" s="995"/>
      <c r="B44" s="786" t="s">
        <v>176</v>
      </c>
      <c r="C44" s="837" t="s">
        <v>431</v>
      </c>
      <c r="D44" s="296" t="s">
        <v>432</v>
      </c>
      <c r="E44" s="274">
        <v>50000</v>
      </c>
      <c r="F44" s="274">
        <v>50000</v>
      </c>
      <c r="G44" s="803">
        <v>1</v>
      </c>
    </row>
    <row r="45" spans="1:10" ht="50.25" customHeight="1">
      <c r="A45" s="995"/>
      <c r="B45" s="786" t="s">
        <v>203</v>
      </c>
      <c r="C45" s="837" t="s">
        <v>454</v>
      </c>
      <c r="D45" s="260" t="s">
        <v>551</v>
      </c>
      <c r="E45" s="274">
        <v>25362000</v>
      </c>
      <c r="F45" s="274">
        <v>12609054.039999999</v>
      </c>
      <c r="G45" s="781">
        <f>F45/E45</f>
        <v>0.4971632379149909</v>
      </c>
      <c r="H45" s="839" t="s">
        <v>552</v>
      </c>
      <c r="I45" s="839"/>
    </row>
    <row r="46" spans="1:10" ht="28.5" customHeight="1">
      <c r="A46" s="995"/>
      <c r="B46" s="786"/>
      <c r="C46" s="837" t="s">
        <v>435</v>
      </c>
      <c r="D46" s="296" t="s">
        <v>436</v>
      </c>
      <c r="E46" s="274">
        <v>99965736.870000005</v>
      </c>
      <c r="F46" s="274">
        <v>55703121.020000003</v>
      </c>
      <c r="G46" s="781">
        <f>F46/E46</f>
        <v>0.5572221319434566</v>
      </c>
    </row>
    <row r="47" spans="1:10" ht="25.5" customHeight="1">
      <c r="A47" s="995"/>
      <c r="B47" s="786" t="s">
        <v>172</v>
      </c>
      <c r="C47" s="837" t="s">
        <v>553</v>
      </c>
      <c r="D47" s="296" t="s">
        <v>554</v>
      </c>
      <c r="E47" s="274">
        <v>-37100</v>
      </c>
      <c r="F47" s="274">
        <v>-37100</v>
      </c>
      <c r="G47" s="803"/>
    </row>
    <row r="48" spans="1:10" ht="30" customHeight="1" thickBot="1">
      <c r="A48" s="996"/>
      <c r="B48" s="840"/>
      <c r="C48" s="789" t="s">
        <v>152</v>
      </c>
      <c r="D48" s="898"/>
      <c r="E48" s="899">
        <f>SUM(E27:E47)</f>
        <v>136671136.87</v>
      </c>
      <c r="F48" s="899">
        <f>SUM(F30:F47)</f>
        <v>79555395.060000002</v>
      </c>
      <c r="G48" s="900">
        <f>F48/E48</f>
        <v>0.58209360719426928</v>
      </c>
    </row>
    <row r="49" spans="1:9" ht="4.5" customHeight="1">
      <c r="A49" s="902"/>
      <c r="B49" s="903"/>
      <c r="C49" s="904"/>
      <c r="D49" s="905"/>
      <c r="E49" s="906"/>
      <c r="F49" s="906"/>
      <c r="G49" s="907"/>
    </row>
    <row r="50" spans="1:9" ht="63.75" customHeight="1">
      <c r="A50" s="997"/>
      <c r="B50" s="997"/>
      <c r="C50" s="998" t="s">
        <v>593</v>
      </c>
      <c r="D50" s="998"/>
      <c r="E50" s="998"/>
      <c r="F50" s="998"/>
      <c r="G50" s="998"/>
      <c r="H50" s="841"/>
      <c r="I50" s="841"/>
    </row>
    <row r="51" spans="1:9" ht="25.5" customHeight="1">
      <c r="A51" s="912"/>
      <c r="B51" s="786" t="s">
        <v>403</v>
      </c>
      <c r="C51" s="260" t="s">
        <v>419</v>
      </c>
      <c r="D51" s="296" t="s">
        <v>420</v>
      </c>
      <c r="E51" s="274">
        <v>3437000</v>
      </c>
      <c r="F51" s="274">
        <v>0</v>
      </c>
      <c r="G51" s="245">
        <v>0</v>
      </c>
    </row>
    <row r="52" spans="1:9" ht="25.5" customHeight="1">
      <c r="B52" s="786" t="s">
        <v>203</v>
      </c>
      <c r="C52" s="260" t="s">
        <v>444</v>
      </c>
      <c r="D52" s="296" t="s">
        <v>443</v>
      </c>
      <c r="E52" s="787">
        <v>1732400</v>
      </c>
      <c r="F52" s="787">
        <v>0</v>
      </c>
      <c r="G52" s="262">
        <v>0</v>
      </c>
    </row>
  </sheetData>
  <mergeCells count="12">
    <mergeCell ref="A30:A48"/>
    <mergeCell ref="A50:B50"/>
    <mergeCell ref="C50:G50"/>
    <mergeCell ref="A3:A9"/>
    <mergeCell ref="C14:D14"/>
    <mergeCell ref="C23:D23"/>
    <mergeCell ref="A1:F1"/>
    <mergeCell ref="A10:G10"/>
    <mergeCell ref="A26:E26"/>
    <mergeCell ref="F26:G26"/>
    <mergeCell ref="A18:A23"/>
    <mergeCell ref="A11:A17"/>
  </mergeCells>
  <printOptions horizontalCentered="1"/>
  <pageMargins left="0.15748031496062992" right="0.15748031496062992" top="0.3" bottom="0.31" header="0.17" footer="0.16"/>
  <pageSetup paperSize="9" scale="75" orientation="landscape" r:id="rId1"/>
  <headerFooter>
    <oddFooter>&amp;L&amp;"Times New Roman,Obyčejné"Přehled o hospodaření za rok 2014</oddFooter>
  </headerFooter>
  <rowBreaks count="1" manualBreakCount="1">
    <brk id="2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W600"/>
  <sheetViews>
    <sheetView view="pageBreakPreview" zoomScaleNormal="100" zoomScaleSheetLayoutView="100" workbookViewId="0">
      <selection activeCell="N13" sqref="N13"/>
    </sheetView>
  </sheetViews>
  <sheetFormatPr defaultRowHeight="12.75"/>
  <cols>
    <col min="1" max="1" width="12.5703125" style="51" customWidth="1"/>
    <col min="2" max="2" width="11.85546875" style="51" customWidth="1"/>
    <col min="3" max="3" width="43.5703125" style="51" customWidth="1"/>
    <col min="4" max="4" width="11.42578125" style="60" customWidth="1"/>
    <col min="5" max="5" width="10.28515625" style="51" customWidth="1"/>
    <col min="6" max="6" width="10.28515625" style="66" customWidth="1"/>
    <col min="7" max="7" width="7.5703125" style="66" customWidth="1"/>
    <col min="8" max="8" width="13" style="66" customWidth="1"/>
    <col min="9" max="10" width="10.28515625" style="66" customWidth="1"/>
    <col min="11" max="11" width="7.5703125" style="66" customWidth="1"/>
    <col min="12" max="12" width="10.28515625" style="66" customWidth="1"/>
    <col min="13" max="13" width="8.85546875" style="66" customWidth="1"/>
    <col min="14" max="15" width="9.140625" style="51"/>
    <col min="16" max="16" width="10.7109375" style="51" bestFit="1" customWidth="1"/>
    <col min="17" max="16384" width="9.140625" style="51"/>
  </cols>
  <sheetData>
    <row r="1" spans="1:21" ht="38.25" customHeight="1">
      <c r="A1" s="1015" t="s">
        <v>597</v>
      </c>
      <c r="B1" s="1016"/>
      <c r="C1" s="1016"/>
      <c r="D1" s="1016"/>
      <c r="E1" s="1016"/>
      <c r="F1" s="979"/>
      <c r="G1" s="979"/>
      <c r="H1" s="979"/>
      <c r="I1" s="979"/>
      <c r="J1" s="979"/>
      <c r="K1" s="979"/>
      <c r="L1" s="1025" t="s">
        <v>600</v>
      </c>
      <c r="M1" s="1026"/>
    </row>
    <row r="2" spans="1:21" ht="15">
      <c r="A2" s="1027" t="s">
        <v>154</v>
      </c>
      <c r="B2" s="1027"/>
      <c r="C2" s="1028"/>
      <c r="D2" s="1029" t="s">
        <v>268</v>
      </c>
      <c r="E2" s="1030"/>
      <c r="F2" s="1030"/>
      <c r="G2" s="1030"/>
      <c r="H2" s="1030"/>
      <c r="I2" s="1030"/>
      <c r="J2" s="1030"/>
      <c r="K2" s="1030"/>
      <c r="L2" s="1030"/>
      <c r="M2" s="1031"/>
      <c r="N2" s="52"/>
    </row>
    <row r="3" spans="1:21" ht="15" customHeight="1">
      <c r="A3" s="1032" t="s">
        <v>155</v>
      </c>
      <c r="B3" s="1037" t="s">
        <v>156</v>
      </c>
      <c r="C3" s="1038"/>
      <c r="D3" s="1029" t="s">
        <v>157</v>
      </c>
      <c r="E3" s="1030"/>
      <c r="F3" s="1030"/>
      <c r="G3" s="1030"/>
      <c r="H3" s="1030"/>
      <c r="I3" s="1030"/>
      <c r="J3" s="1030"/>
      <c r="K3" s="1030"/>
      <c r="L3" s="1030"/>
      <c r="M3" s="1031"/>
      <c r="N3" s="52"/>
    </row>
    <row r="4" spans="1:21" ht="27.75" customHeight="1">
      <c r="A4" s="1033"/>
      <c r="B4" s="1039"/>
      <c r="C4" s="1040"/>
      <c r="D4" s="1017" t="s">
        <v>269</v>
      </c>
      <c r="E4" s="1019" t="s">
        <v>158</v>
      </c>
      <c r="F4" s="1020"/>
      <c r="G4" s="1020"/>
      <c r="H4" s="1021"/>
      <c r="I4" s="1022" t="s">
        <v>457</v>
      </c>
      <c r="J4" s="1023"/>
      <c r="K4" s="1023"/>
      <c r="L4" s="1024"/>
      <c r="M4" s="1035" t="s">
        <v>47</v>
      </c>
      <c r="N4" s="52"/>
    </row>
    <row r="5" spans="1:21" ht="22.5" customHeight="1">
      <c r="A5" s="1034"/>
      <c r="B5" s="53" t="s">
        <v>159</v>
      </c>
      <c r="C5" s="54" t="s">
        <v>160</v>
      </c>
      <c r="D5" s="1018"/>
      <c r="E5" s="55" t="s">
        <v>8</v>
      </c>
      <c r="F5" s="67" t="s">
        <v>35</v>
      </c>
      <c r="G5" s="56" t="s">
        <v>9</v>
      </c>
      <c r="H5" s="57" t="s">
        <v>52</v>
      </c>
      <c r="I5" s="55" t="s">
        <v>8</v>
      </c>
      <c r="J5" s="67" t="s">
        <v>35</v>
      </c>
      <c r="K5" s="56" t="s">
        <v>9</v>
      </c>
      <c r="L5" s="57" t="s">
        <v>52</v>
      </c>
      <c r="M5" s="1036"/>
      <c r="N5" s="52"/>
    </row>
    <row r="6" spans="1:21" ht="20.25" customHeight="1">
      <c r="A6" s="1005" t="s">
        <v>161</v>
      </c>
      <c r="B6" s="100" t="s">
        <v>205</v>
      </c>
      <c r="C6" s="537" t="s">
        <v>206</v>
      </c>
      <c r="D6" s="79">
        <v>460</v>
      </c>
      <c r="E6" s="538">
        <v>460.5</v>
      </c>
      <c r="F6" s="539">
        <v>0</v>
      </c>
      <c r="G6" s="540">
        <v>0</v>
      </c>
      <c r="H6" s="541">
        <f>SUM(E6:G6)</f>
        <v>460.5</v>
      </c>
      <c r="I6" s="540">
        <v>289.7</v>
      </c>
      <c r="J6" s="79">
        <v>0</v>
      </c>
      <c r="K6" s="542">
        <v>0</v>
      </c>
      <c r="L6" s="81">
        <f>SUM(I6:K6)</f>
        <v>289.7</v>
      </c>
      <c r="M6" s="543">
        <f t="shared" ref="M6:M18" si="0">L6/H6</f>
        <v>0.62909880564603693</v>
      </c>
      <c r="N6" s="71"/>
    </row>
    <row r="7" spans="1:21" ht="18.75" customHeight="1">
      <c r="A7" s="1041"/>
      <c r="B7" s="101" t="s">
        <v>162</v>
      </c>
      <c r="C7" s="80" t="s">
        <v>163</v>
      </c>
      <c r="D7" s="544">
        <v>400</v>
      </c>
      <c r="E7" s="545">
        <v>400</v>
      </c>
      <c r="F7" s="541">
        <v>2100</v>
      </c>
      <c r="G7" s="546">
        <v>0</v>
      </c>
      <c r="H7" s="541">
        <f>SUM(E7:G7)</f>
        <v>2500</v>
      </c>
      <c r="I7" s="546">
        <v>375.8</v>
      </c>
      <c r="J7" s="544">
        <v>2090.3000000000002</v>
      </c>
      <c r="K7" s="531">
        <v>0</v>
      </c>
      <c r="L7" s="81">
        <f>SUM(I7:K7)</f>
        <v>2466.1000000000004</v>
      </c>
      <c r="M7" s="547">
        <f t="shared" si="0"/>
        <v>0.98644000000000009</v>
      </c>
      <c r="N7" s="71"/>
    </row>
    <row r="8" spans="1:21" ht="20.25" customHeight="1">
      <c r="A8" s="1041"/>
      <c r="B8" s="102" t="s">
        <v>207</v>
      </c>
      <c r="C8" s="82" t="s">
        <v>208</v>
      </c>
      <c r="D8" s="548">
        <v>3240</v>
      </c>
      <c r="E8" s="549">
        <v>3240</v>
      </c>
      <c r="F8" s="83">
        <v>0</v>
      </c>
      <c r="G8" s="550">
        <v>0</v>
      </c>
      <c r="H8" s="83">
        <f>SUM(E8:G8)</f>
        <v>3240</v>
      </c>
      <c r="I8" s="551">
        <v>1762.6</v>
      </c>
      <c r="J8" s="552">
        <v>0</v>
      </c>
      <c r="K8" s="553">
        <v>0</v>
      </c>
      <c r="L8" s="554">
        <f>SUM(I8:K8)</f>
        <v>1762.6</v>
      </c>
      <c r="M8" s="543">
        <f t="shared" si="0"/>
        <v>0.54401234567901235</v>
      </c>
      <c r="N8" s="71"/>
    </row>
    <row r="9" spans="1:21" ht="20.25" customHeight="1">
      <c r="A9" s="1042"/>
      <c r="B9" s="1009" t="s">
        <v>164</v>
      </c>
      <c r="C9" s="1043"/>
      <c r="D9" s="555">
        <f t="shared" ref="D9:L9" si="1">SUM(D6:D8)</f>
        <v>4100</v>
      </c>
      <c r="E9" s="556">
        <f t="shared" si="1"/>
        <v>4100.5</v>
      </c>
      <c r="F9" s="73">
        <f t="shared" si="1"/>
        <v>2100</v>
      </c>
      <c r="G9" s="557">
        <f t="shared" si="1"/>
        <v>0</v>
      </c>
      <c r="H9" s="555">
        <f t="shared" si="1"/>
        <v>6200.5</v>
      </c>
      <c r="I9" s="558">
        <f t="shared" si="1"/>
        <v>2428.1</v>
      </c>
      <c r="J9" s="73">
        <f t="shared" si="1"/>
        <v>2090.3000000000002</v>
      </c>
      <c r="K9" s="559">
        <f t="shared" si="1"/>
        <v>0</v>
      </c>
      <c r="L9" s="558">
        <f t="shared" si="1"/>
        <v>4518.3999999999996</v>
      </c>
      <c r="M9" s="560">
        <f t="shared" si="0"/>
        <v>0.72871542617530838</v>
      </c>
      <c r="N9" s="71"/>
    </row>
    <row r="10" spans="1:21" ht="20.25" customHeight="1">
      <c r="A10" s="1005" t="s">
        <v>165</v>
      </c>
      <c r="B10" s="100" t="s">
        <v>406</v>
      </c>
      <c r="C10" s="122" t="s">
        <v>183</v>
      </c>
      <c r="D10" s="79">
        <v>0</v>
      </c>
      <c r="E10" s="561">
        <v>464.2</v>
      </c>
      <c r="F10" s="79">
        <v>0</v>
      </c>
      <c r="G10" s="562">
        <v>0</v>
      </c>
      <c r="H10" s="539">
        <f>SUM(E10:G10)</f>
        <v>464.2</v>
      </c>
      <c r="I10" s="562">
        <v>457.5</v>
      </c>
      <c r="J10" s="79">
        <v>0</v>
      </c>
      <c r="K10" s="79">
        <v>0</v>
      </c>
      <c r="L10" s="562">
        <f>SUM(I10:K10)</f>
        <v>457.5</v>
      </c>
      <c r="M10" s="563">
        <f t="shared" si="0"/>
        <v>0.98556656613528659</v>
      </c>
      <c r="N10" s="52"/>
      <c r="O10" s="51" t="s">
        <v>225</v>
      </c>
      <c r="Q10" s="400"/>
    </row>
    <row r="11" spans="1:21" ht="20.25" customHeight="1">
      <c r="A11" s="1006"/>
      <c r="B11" s="564" t="s">
        <v>407</v>
      </c>
      <c r="C11" s="565" t="s">
        <v>166</v>
      </c>
      <c r="D11" s="552">
        <v>0</v>
      </c>
      <c r="E11" s="566">
        <v>567.70000000000005</v>
      </c>
      <c r="F11" s="567">
        <v>0</v>
      </c>
      <c r="G11" s="568">
        <v>0</v>
      </c>
      <c r="H11" s="569">
        <f>SUM(E11:G11)</f>
        <v>567.70000000000005</v>
      </c>
      <c r="I11" s="568">
        <v>331.6</v>
      </c>
      <c r="J11" s="567">
        <v>0</v>
      </c>
      <c r="K11" s="570">
        <v>0</v>
      </c>
      <c r="L11" s="568">
        <f>SUM(I11:K11)</f>
        <v>331.6</v>
      </c>
      <c r="M11" s="571">
        <f t="shared" si="0"/>
        <v>0.58411132640479124</v>
      </c>
      <c r="N11" s="52"/>
    </row>
    <row r="12" spans="1:21" ht="20.25" customHeight="1">
      <c r="A12" s="1006"/>
      <c r="B12" s="118" t="s">
        <v>167</v>
      </c>
      <c r="C12" s="572" t="s">
        <v>168</v>
      </c>
      <c r="D12" s="573">
        <v>64146</v>
      </c>
      <c r="E12" s="316">
        <v>63096</v>
      </c>
      <c r="F12" s="573">
        <v>5490</v>
      </c>
      <c r="G12" s="574">
        <v>350</v>
      </c>
      <c r="H12" s="575">
        <f>SUM(E12:G12)</f>
        <v>68936</v>
      </c>
      <c r="I12" s="574">
        <v>60396.800000000003</v>
      </c>
      <c r="J12" s="573">
        <v>855.8</v>
      </c>
      <c r="K12" s="576">
        <v>350</v>
      </c>
      <c r="L12" s="574">
        <f>SUM(I12:K12)</f>
        <v>61602.600000000006</v>
      </c>
      <c r="M12" s="577">
        <f t="shared" si="0"/>
        <v>0.89362016943251721</v>
      </c>
      <c r="N12" s="52"/>
    </row>
    <row r="13" spans="1:21" ht="20.25" customHeight="1">
      <c r="A13" s="1007"/>
      <c r="B13" s="102" t="s">
        <v>209</v>
      </c>
      <c r="C13" s="82" t="s">
        <v>210</v>
      </c>
      <c r="D13" s="548">
        <v>62570</v>
      </c>
      <c r="E13" s="579">
        <v>1</v>
      </c>
      <c r="F13" s="548">
        <v>61366.2</v>
      </c>
      <c r="G13" s="580">
        <v>0</v>
      </c>
      <c r="H13" s="83">
        <f>SUM(E13:G13)</f>
        <v>61367.199999999997</v>
      </c>
      <c r="I13" s="83">
        <v>0.9</v>
      </c>
      <c r="J13" s="83">
        <v>49015.8</v>
      </c>
      <c r="K13" s="581">
        <v>0</v>
      </c>
      <c r="L13" s="83">
        <f>SUM(I13:K13)</f>
        <v>49016.700000000004</v>
      </c>
      <c r="M13" s="582">
        <f t="shared" si="0"/>
        <v>0.79874428033216449</v>
      </c>
      <c r="N13" s="52"/>
    </row>
    <row r="14" spans="1:21" ht="22.5" customHeight="1">
      <c r="A14" s="1008"/>
      <c r="B14" s="1009" t="s">
        <v>164</v>
      </c>
      <c r="C14" s="1043"/>
      <c r="D14" s="555">
        <f t="shared" ref="D14:L14" si="2">SUM(D10:D13)</f>
        <v>126716</v>
      </c>
      <c r="E14" s="556">
        <f t="shared" si="2"/>
        <v>64128.9</v>
      </c>
      <c r="F14" s="73">
        <f t="shared" si="2"/>
        <v>66856.2</v>
      </c>
      <c r="G14" s="557">
        <f t="shared" si="2"/>
        <v>350</v>
      </c>
      <c r="H14" s="555">
        <f t="shared" si="2"/>
        <v>131335.09999999998</v>
      </c>
      <c r="I14" s="583">
        <f t="shared" si="2"/>
        <v>61186.8</v>
      </c>
      <c r="J14" s="73">
        <f t="shared" si="2"/>
        <v>49871.600000000006</v>
      </c>
      <c r="K14" s="557">
        <f t="shared" si="2"/>
        <v>350</v>
      </c>
      <c r="L14" s="556">
        <f t="shared" si="2"/>
        <v>111408.40000000001</v>
      </c>
      <c r="M14" s="560">
        <f t="shared" si="0"/>
        <v>0.84827589882674193</v>
      </c>
      <c r="N14" s="52"/>
    </row>
    <row r="15" spans="1:21" ht="22.5" customHeight="1">
      <c r="A15" s="578"/>
      <c r="B15" s="584" t="s">
        <v>404</v>
      </c>
      <c r="C15" s="585" t="s">
        <v>177</v>
      </c>
      <c r="D15" s="586">
        <v>0</v>
      </c>
      <c r="E15" s="587">
        <v>7.6</v>
      </c>
      <c r="F15" s="588">
        <v>0</v>
      </c>
      <c r="G15" s="589">
        <v>0</v>
      </c>
      <c r="H15" s="588">
        <f>SUM(E15:G15)</f>
        <v>7.6</v>
      </c>
      <c r="I15" s="589">
        <v>7.6</v>
      </c>
      <c r="J15" s="586">
        <v>0</v>
      </c>
      <c r="K15" s="590">
        <v>0</v>
      </c>
      <c r="L15" s="591">
        <f>SUM(I15:K15)</f>
        <v>7.6</v>
      </c>
      <c r="M15" s="592">
        <f t="shared" si="0"/>
        <v>1</v>
      </c>
      <c r="N15" s="52"/>
    </row>
    <row r="16" spans="1:21" ht="22.5" customHeight="1">
      <c r="A16" s="578"/>
      <c r="B16" s="593" t="s">
        <v>170</v>
      </c>
      <c r="C16" s="594" t="s">
        <v>168</v>
      </c>
      <c r="D16" s="595">
        <v>10600</v>
      </c>
      <c r="E16" s="596">
        <v>3381.9</v>
      </c>
      <c r="F16" s="597">
        <v>0</v>
      </c>
      <c r="G16" s="598">
        <v>0</v>
      </c>
      <c r="H16" s="597">
        <f>SUM(E16:G16)</f>
        <v>3381.9</v>
      </c>
      <c r="I16" s="598">
        <v>2057.8000000000002</v>
      </c>
      <c r="J16" s="595">
        <v>0</v>
      </c>
      <c r="K16" s="599">
        <v>0</v>
      </c>
      <c r="L16" s="600">
        <f>SUM(I16:K16)</f>
        <v>2057.8000000000002</v>
      </c>
      <c r="M16" s="577">
        <f t="shared" si="0"/>
        <v>0.60847452615393716</v>
      </c>
      <c r="N16" s="357"/>
      <c r="U16" s="79"/>
    </row>
    <row r="17" spans="1:23" ht="20.25" customHeight="1">
      <c r="A17" s="1006" t="s">
        <v>169</v>
      </c>
      <c r="B17" s="601" t="s">
        <v>270</v>
      </c>
      <c r="C17" s="602" t="s">
        <v>210</v>
      </c>
      <c r="D17" s="603">
        <v>156.1</v>
      </c>
      <c r="E17" s="604">
        <v>0</v>
      </c>
      <c r="F17" s="605">
        <v>156.1</v>
      </c>
      <c r="G17" s="606">
        <v>0</v>
      </c>
      <c r="H17" s="605">
        <f>SUM(E17:G17)</f>
        <v>156.1</v>
      </c>
      <c r="I17" s="606">
        <v>0</v>
      </c>
      <c r="J17" s="603">
        <v>156.1</v>
      </c>
      <c r="K17" s="607">
        <v>0</v>
      </c>
      <c r="L17" s="608">
        <f>SUM(I17:K17)</f>
        <v>156.1</v>
      </c>
      <c r="M17" s="582">
        <f t="shared" si="0"/>
        <v>1</v>
      </c>
      <c r="N17" s="52"/>
    </row>
    <row r="18" spans="1:23" ht="20.25" customHeight="1">
      <c r="A18" s="1042"/>
      <c r="B18" s="1009" t="s">
        <v>164</v>
      </c>
      <c r="C18" s="1010"/>
      <c r="D18" s="555">
        <f>SUM(D15:D17)</f>
        <v>10756.1</v>
      </c>
      <c r="E18" s="555">
        <f t="shared" ref="E18:L18" si="3">SUM(E15:E17)</f>
        <v>3389.5</v>
      </c>
      <c r="F18" s="555">
        <f t="shared" si="3"/>
        <v>156.1</v>
      </c>
      <c r="G18" s="555">
        <f t="shared" si="3"/>
        <v>0</v>
      </c>
      <c r="H18" s="555">
        <f t="shared" si="3"/>
        <v>3545.6</v>
      </c>
      <c r="I18" s="555">
        <f t="shared" si="3"/>
        <v>2065.4</v>
      </c>
      <c r="J18" s="555">
        <f t="shared" si="3"/>
        <v>156.1</v>
      </c>
      <c r="K18" s="555">
        <f t="shared" si="3"/>
        <v>0</v>
      </c>
      <c r="L18" s="555">
        <f t="shared" si="3"/>
        <v>2221.5</v>
      </c>
      <c r="M18" s="560">
        <f t="shared" si="0"/>
        <v>0.62655121841155237</v>
      </c>
      <c r="N18" s="52"/>
    </row>
    <row r="19" spans="1:23" ht="20.25" customHeight="1">
      <c r="A19" s="1005" t="s">
        <v>171</v>
      </c>
      <c r="B19" s="100" t="s">
        <v>236</v>
      </c>
      <c r="C19" s="609" t="s">
        <v>230</v>
      </c>
      <c r="D19" s="79">
        <v>600</v>
      </c>
      <c r="E19" s="79">
        <v>0</v>
      </c>
      <c r="F19" s="79">
        <v>0</v>
      </c>
      <c r="G19" s="562">
        <v>0</v>
      </c>
      <c r="H19" s="610">
        <v>0</v>
      </c>
      <c r="I19" s="562">
        <v>0</v>
      </c>
      <c r="J19" s="79">
        <v>0</v>
      </c>
      <c r="K19" s="542">
        <v>0</v>
      </c>
      <c r="L19" s="84">
        <v>0</v>
      </c>
      <c r="M19" s="563">
        <v>0</v>
      </c>
      <c r="N19" s="52"/>
    </row>
    <row r="20" spans="1:23" ht="20.25" customHeight="1">
      <c r="A20" s="1006"/>
      <c r="B20" s="564" t="s">
        <v>259</v>
      </c>
      <c r="C20" s="119" t="s">
        <v>260</v>
      </c>
      <c r="D20" s="567">
        <v>3670.5</v>
      </c>
      <c r="E20" s="566">
        <v>17860.400000000001</v>
      </c>
      <c r="F20" s="567">
        <v>2700</v>
      </c>
      <c r="G20" s="568">
        <v>0</v>
      </c>
      <c r="H20" s="611">
        <f>SUM(E20:G20)</f>
        <v>20560.400000000001</v>
      </c>
      <c r="I20" s="568">
        <v>0</v>
      </c>
      <c r="J20" s="567">
        <v>0</v>
      </c>
      <c r="K20" s="570">
        <v>0</v>
      </c>
      <c r="L20" s="612">
        <f t="shared" ref="L20:L30" si="4">SUM(I20:K20)</f>
        <v>0</v>
      </c>
      <c r="M20" s="543">
        <f>L20/H20</f>
        <v>0</v>
      </c>
      <c r="N20" s="52"/>
    </row>
    <row r="21" spans="1:23" ht="18" customHeight="1">
      <c r="A21" s="1006"/>
      <c r="B21" s="101" t="s">
        <v>273</v>
      </c>
      <c r="C21" s="613" t="s">
        <v>188</v>
      </c>
      <c r="D21" s="544">
        <v>0</v>
      </c>
      <c r="E21" s="84">
        <v>274.2</v>
      </c>
      <c r="F21" s="544">
        <v>0</v>
      </c>
      <c r="G21" s="81">
        <v>0</v>
      </c>
      <c r="H21" s="544">
        <f t="shared" ref="H21:H30" si="5">SUM(E21:G21)</f>
        <v>274.2</v>
      </c>
      <c r="I21" s="81">
        <v>274.2</v>
      </c>
      <c r="J21" s="544">
        <v>0</v>
      </c>
      <c r="K21" s="531">
        <v>0</v>
      </c>
      <c r="L21" s="612">
        <f t="shared" si="4"/>
        <v>274.2</v>
      </c>
      <c r="M21" s="543">
        <f>L21/H21</f>
        <v>1</v>
      </c>
      <c r="N21" s="52"/>
    </row>
    <row r="22" spans="1:23" ht="0.75" hidden="1" customHeight="1">
      <c r="A22" s="1007"/>
      <c r="B22" s="118" t="s">
        <v>233</v>
      </c>
      <c r="C22" s="119" t="s">
        <v>166</v>
      </c>
      <c r="D22" s="573"/>
      <c r="E22" s="316"/>
      <c r="F22" s="573"/>
      <c r="G22" s="614"/>
      <c r="H22" s="575">
        <f t="shared" si="5"/>
        <v>0</v>
      </c>
      <c r="I22" s="574"/>
      <c r="J22" s="573"/>
      <c r="K22" s="576"/>
      <c r="L22" s="316">
        <f t="shared" si="4"/>
        <v>0</v>
      </c>
      <c r="M22" s="577" t="e">
        <f>L22/H22</f>
        <v>#DIV/0!</v>
      </c>
      <c r="N22" s="52"/>
    </row>
    <row r="23" spans="1:23" ht="0.75" hidden="1" customHeight="1">
      <c r="A23" s="1007"/>
      <c r="B23" s="101" t="s">
        <v>239</v>
      </c>
      <c r="C23" s="103" t="s">
        <v>177</v>
      </c>
      <c r="D23" s="544"/>
      <c r="E23" s="84"/>
      <c r="F23" s="544"/>
      <c r="G23" s="546"/>
      <c r="H23" s="541">
        <f t="shared" si="5"/>
        <v>0</v>
      </c>
      <c r="I23" s="81"/>
      <c r="J23" s="544"/>
      <c r="K23" s="531"/>
      <c r="L23" s="84">
        <f t="shared" si="4"/>
        <v>0</v>
      </c>
      <c r="M23" s="547" t="e">
        <f>L23/H23</f>
        <v>#DIV/0!</v>
      </c>
      <c r="N23" s="52"/>
    </row>
    <row r="24" spans="1:23" ht="0.75" hidden="1" customHeight="1">
      <c r="A24" s="1007"/>
      <c r="B24" s="101"/>
      <c r="C24" s="122"/>
      <c r="D24" s="544"/>
      <c r="E24" s="84"/>
      <c r="F24" s="544"/>
      <c r="G24" s="546"/>
      <c r="H24" s="541"/>
      <c r="I24" s="81"/>
      <c r="J24" s="544"/>
      <c r="K24" s="531"/>
      <c r="L24" s="81"/>
      <c r="M24" s="543"/>
      <c r="N24" s="52"/>
    </row>
    <row r="25" spans="1:23" ht="18" customHeight="1">
      <c r="A25" s="1007"/>
      <c r="B25" s="101" t="s">
        <v>233</v>
      </c>
      <c r="C25" s="62" t="s">
        <v>166</v>
      </c>
      <c r="D25" s="544">
        <v>0</v>
      </c>
      <c r="E25" s="84">
        <v>0</v>
      </c>
      <c r="F25" s="544">
        <v>243.4</v>
      </c>
      <c r="G25" s="546">
        <v>0</v>
      </c>
      <c r="H25" s="544">
        <f t="shared" si="5"/>
        <v>243.4</v>
      </c>
      <c r="I25" s="81">
        <v>0</v>
      </c>
      <c r="J25" s="544">
        <v>0</v>
      </c>
      <c r="K25" s="531">
        <v>0</v>
      </c>
      <c r="L25" s="81">
        <v>0</v>
      </c>
      <c r="M25" s="543">
        <f>L25/H25</f>
        <v>0</v>
      </c>
      <c r="N25" s="52"/>
    </row>
    <row r="26" spans="1:23" ht="13.5" hidden="1" customHeight="1">
      <c r="A26" s="1007"/>
      <c r="B26" s="101"/>
      <c r="C26" s="62"/>
      <c r="D26" s="544"/>
      <c r="E26" s="84"/>
      <c r="F26" s="544"/>
      <c r="G26" s="546"/>
      <c r="H26" s="541"/>
      <c r="I26" s="81"/>
      <c r="J26" s="544"/>
      <c r="K26" s="531"/>
      <c r="L26" s="81"/>
      <c r="M26" s="543"/>
      <c r="N26" s="52"/>
    </row>
    <row r="27" spans="1:23" ht="21" customHeight="1">
      <c r="A27" s="1007"/>
      <c r="B27" s="101" t="s">
        <v>239</v>
      </c>
      <c r="C27" s="572" t="s">
        <v>177</v>
      </c>
      <c r="D27" s="544">
        <v>0</v>
      </c>
      <c r="E27" s="84">
        <v>86.8</v>
      </c>
      <c r="F27" s="544">
        <v>0</v>
      </c>
      <c r="G27" s="546">
        <v>0</v>
      </c>
      <c r="H27" s="544">
        <f t="shared" si="5"/>
        <v>86.8</v>
      </c>
      <c r="I27" s="81">
        <v>86.8</v>
      </c>
      <c r="J27" s="544">
        <v>0</v>
      </c>
      <c r="K27" s="531">
        <v>0</v>
      </c>
      <c r="L27" s="84">
        <f t="shared" si="4"/>
        <v>86.8</v>
      </c>
      <c r="M27" s="547">
        <f>L27/H27</f>
        <v>1</v>
      </c>
      <c r="N27" s="52"/>
    </row>
    <row r="28" spans="1:23" ht="20.25" customHeight="1">
      <c r="A28" s="1007"/>
      <c r="B28" s="101" t="s">
        <v>172</v>
      </c>
      <c r="C28" s="80" t="s">
        <v>173</v>
      </c>
      <c r="D28" s="544">
        <v>112712</v>
      </c>
      <c r="E28" s="545">
        <v>126985</v>
      </c>
      <c r="F28" s="541">
        <v>890</v>
      </c>
      <c r="G28" s="546">
        <v>677</v>
      </c>
      <c r="H28" s="541">
        <f t="shared" si="5"/>
        <v>128552</v>
      </c>
      <c r="I28" s="546">
        <v>124881</v>
      </c>
      <c r="J28" s="541">
        <v>890</v>
      </c>
      <c r="K28" s="615">
        <v>526.4</v>
      </c>
      <c r="L28" s="81">
        <f>SUM(I28:K28)</f>
        <v>126297.4</v>
      </c>
      <c r="M28" s="616">
        <f>L28/H28</f>
        <v>0.98246157197087558</v>
      </c>
      <c r="N28" s="52"/>
    </row>
    <row r="29" spans="1:23" ht="20.25" customHeight="1">
      <c r="A29" s="1007"/>
      <c r="B29" s="101" t="s">
        <v>174</v>
      </c>
      <c r="C29" s="80" t="s">
        <v>168</v>
      </c>
      <c r="D29" s="544">
        <v>4000</v>
      </c>
      <c r="E29" s="84">
        <v>0</v>
      </c>
      <c r="F29" s="544">
        <v>4156.7</v>
      </c>
      <c r="G29" s="81">
        <v>0</v>
      </c>
      <c r="H29" s="541">
        <f t="shared" si="5"/>
        <v>4156.7</v>
      </c>
      <c r="I29" s="81">
        <v>0</v>
      </c>
      <c r="J29" s="541">
        <v>4154.8999999999996</v>
      </c>
      <c r="K29" s="531">
        <v>0</v>
      </c>
      <c r="L29" s="81">
        <f t="shared" si="4"/>
        <v>4154.8999999999996</v>
      </c>
      <c r="M29" s="577">
        <f>L29/H29</f>
        <v>0.99956696417831448</v>
      </c>
      <c r="N29" s="52"/>
    </row>
    <row r="30" spans="1:23" ht="20.25" customHeight="1">
      <c r="A30" s="1007"/>
      <c r="B30" s="102" t="s">
        <v>211</v>
      </c>
      <c r="C30" s="82" t="s">
        <v>210</v>
      </c>
      <c r="D30" s="548">
        <v>227956.1</v>
      </c>
      <c r="E30" s="579">
        <v>6</v>
      </c>
      <c r="F30" s="548">
        <v>279373</v>
      </c>
      <c r="G30" s="580">
        <v>0</v>
      </c>
      <c r="H30" s="83">
        <f t="shared" si="5"/>
        <v>279379</v>
      </c>
      <c r="I30" s="580">
        <v>0</v>
      </c>
      <c r="J30" s="83">
        <v>169850.8</v>
      </c>
      <c r="K30" s="581">
        <v>0</v>
      </c>
      <c r="L30" s="554">
        <f t="shared" si="4"/>
        <v>169850.8</v>
      </c>
      <c r="M30" s="547">
        <f>L30/H30</f>
        <v>0.60795836480193566</v>
      </c>
      <c r="N30" s="52"/>
    </row>
    <row r="31" spans="1:23" ht="20.25" customHeight="1">
      <c r="A31" s="1008"/>
      <c r="B31" s="1009" t="s">
        <v>164</v>
      </c>
      <c r="C31" s="1010"/>
      <c r="D31" s="555">
        <f t="shared" ref="D31:L31" si="6">SUM(D19:D30)</f>
        <v>348938.6</v>
      </c>
      <c r="E31" s="556">
        <f t="shared" si="6"/>
        <v>145212.4</v>
      </c>
      <c r="F31" s="73">
        <f t="shared" si="6"/>
        <v>287363.09999999998</v>
      </c>
      <c r="G31" s="557">
        <f t="shared" si="6"/>
        <v>677</v>
      </c>
      <c r="H31" s="555">
        <f t="shared" si="6"/>
        <v>433252.5</v>
      </c>
      <c r="I31" s="556">
        <f t="shared" si="6"/>
        <v>125242</v>
      </c>
      <c r="J31" s="73">
        <f t="shared" si="6"/>
        <v>174895.69999999998</v>
      </c>
      <c r="K31" s="557">
        <f t="shared" si="6"/>
        <v>526.4</v>
      </c>
      <c r="L31" s="73">
        <f t="shared" si="6"/>
        <v>300664.09999999998</v>
      </c>
      <c r="M31" s="560">
        <f>L31/H31</f>
        <v>0.69396968280621574</v>
      </c>
      <c r="N31" s="52"/>
      <c r="W31" s="51">
        <v>124880</v>
      </c>
    </row>
    <row r="32" spans="1:23" ht="20.25" customHeight="1">
      <c r="A32" s="1005" t="s">
        <v>175</v>
      </c>
      <c r="B32" s="617" t="s">
        <v>405</v>
      </c>
      <c r="C32" s="122" t="s">
        <v>196</v>
      </c>
      <c r="D32" s="567">
        <v>0</v>
      </c>
      <c r="E32" s="566">
        <v>1894</v>
      </c>
      <c r="F32" s="610">
        <v>0</v>
      </c>
      <c r="G32" s="568">
        <v>0</v>
      </c>
      <c r="H32" s="567">
        <f>SUM(E32:G32)</f>
        <v>1894</v>
      </c>
      <c r="I32" s="568">
        <v>0</v>
      </c>
      <c r="J32" s="610">
        <v>0</v>
      </c>
      <c r="K32" s="570">
        <v>0</v>
      </c>
      <c r="L32" s="568">
        <v>0</v>
      </c>
      <c r="M32" s="618">
        <v>0</v>
      </c>
      <c r="N32" s="52"/>
      <c r="Q32" s="400"/>
    </row>
    <row r="33" spans="1:15" ht="20.25" customHeight="1">
      <c r="A33" s="1013"/>
      <c r="B33" s="619" t="s">
        <v>274</v>
      </c>
      <c r="C33" s="620" t="s">
        <v>183</v>
      </c>
      <c r="D33" s="621">
        <v>0</v>
      </c>
      <c r="E33" s="622">
        <v>2245.6999999999998</v>
      </c>
      <c r="F33" s="621">
        <v>0</v>
      </c>
      <c r="G33" s="623">
        <v>0</v>
      </c>
      <c r="H33" s="621">
        <f>SUM(E33:G33)</f>
        <v>2245.6999999999998</v>
      </c>
      <c r="I33" s="623">
        <v>590.79999999999995</v>
      </c>
      <c r="J33" s="621">
        <v>0</v>
      </c>
      <c r="K33" s="624">
        <v>0</v>
      </c>
      <c r="L33" s="623">
        <f>SUM(I33:K33)</f>
        <v>590.79999999999995</v>
      </c>
      <c r="M33" s="625">
        <f>L33/H33</f>
        <v>0.2630805539475442</v>
      </c>
      <c r="N33" s="52"/>
    </row>
    <row r="34" spans="1:15" ht="20.25" customHeight="1">
      <c r="A34" s="1013"/>
      <c r="B34" s="619" t="s">
        <v>176</v>
      </c>
      <c r="C34" s="626" t="s">
        <v>177</v>
      </c>
      <c r="D34" s="621">
        <v>36548</v>
      </c>
      <c r="E34" s="627">
        <v>31095.599999999999</v>
      </c>
      <c r="F34" s="628">
        <v>0</v>
      </c>
      <c r="G34" s="629">
        <v>644.20000000000005</v>
      </c>
      <c r="H34" s="628">
        <f>SUM(E34:G34)</f>
        <v>31739.8</v>
      </c>
      <c r="I34" s="629">
        <v>30492.9</v>
      </c>
      <c r="J34" s="621">
        <v>0</v>
      </c>
      <c r="K34" s="630">
        <v>629.29999999999995</v>
      </c>
      <c r="L34" s="623">
        <f>SUM(I34:K34)</f>
        <v>31122.2</v>
      </c>
      <c r="M34" s="625">
        <f>L34/H34</f>
        <v>0.98054178035148309</v>
      </c>
      <c r="N34" s="52"/>
    </row>
    <row r="35" spans="1:15" ht="20.25" customHeight="1">
      <c r="A35" s="1013"/>
      <c r="B35" s="631" t="s">
        <v>212</v>
      </c>
      <c r="C35" s="632" t="s">
        <v>210</v>
      </c>
      <c r="D35" s="633">
        <v>10000</v>
      </c>
      <c r="E35" s="634">
        <v>0</v>
      </c>
      <c r="F35" s="633">
        <v>11934.2</v>
      </c>
      <c r="G35" s="635">
        <v>0</v>
      </c>
      <c r="H35" s="636">
        <f>SUM(E35:G35)</f>
        <v>11934.2</v>
      </c>
      <c r="I35" s="635">
        <v>0</v>
      </c>
      <c r="J35" s="636">
        <v>11045.2</v>
      </c>
      <c r="K35" s="637">
        <v>0</v>
      </c>
      <c r="L35" s="635">
        <f>SUM(I35:K35)</f>
        <v>11045.2</v>
      </c>
      <c r="M35" s="638">
        <f>L35/H35</f>
        <v>0.92550820331484307</v>
      </c>
      <c r="N35" s="52"/>
    </row>
    <row r="36" spans="1:15" ht="20.25" customHeight="1">
      <c r="A36" s="1014"/>
      <c r="B36" s="1009" t="s">
        <v>164</v>
      </c>
      <c r="C36" s="1010"/>
      <c r="D36" s="639">
        <f>SUM(D34:D35)</f>
        <v>46548</v>
      </c>
      <c r="E36" s="640">
        <f>SUM(E32:E35)</f>
        <v>35235.299999999996</v>
      </c>
      <c r="F36" s="641">
        <f t="shared" ref="F36:K36" si="7">SUM(F34:F35)</f>
        <v>11934.2</v>
      </c>
      <c r="G36" s="642">
        <f t="shared" si="7"/>
        <v>644.20000000000005</v>
      </c>
      <c r="H36" s="639">
        <f>SUM(E36:G36)</f>
        <v>47813.7</v>
      </c>
      <c r="I36" s="643">
        <f>SUM(I32:I35)</f>
        <v>31083.7</v>
      </c>
      <c r="J36" s="641">
        <f t="shared" si="7"/>
        <v>11045.2</v>
      </c>
      <c r="K36" s="642">
        <f t="shared" si="7"/>
        <v>629.29999999999995</v>
      </c>
      <c r="L36" s="643">
        <f>SUM(I36:K36)</f>
        <v>42758.200000000004</v>
      </c>
      <c r="M36" s="560">
        <f>L36/H36</f>
        <v>0.89426670598594138</v>
      </c>
      <c r="N36" s="52"/>
    </row>
    <row r="37" spans="1:15" ht="16.5" customHeight="1">
      <c r="A37" s="1005" t="s">
        <v>178</v>
      </c>
      <c r="B37" s="100" t="s">
        <v>228</v>
      </c>
      <c r="C37" s="609" t="s">
        <v>230</v>
      </c>
      <c r="D37" s="644">
        <v>11445</v>
      </c>
      <c r="E37" s="561">
        <v>0</v>
      </c>
      <c r="F37" s="644">
        <v>0</v>
      </c>
      <c r="G37" s="645">
        <v>0</v>
      </c>
      <c r="H37" s="539">
        <f t="shared" ref="H37:H49" si="8">SUM(E37:G37)</f>
        <v>0</v>
      </c>
      <c r="I37" s="562">
        <v>0</v>
      </c>
      <c r="J37" s="79">
        <v>0</v>
      </c>
      <c r="K37" s="542">
        <v>0</v>
      </c>
      <c r="L37" s="562">
        <f t="shared" ref="L37:L50" si="9">SUM(I37:K37)</f>
        <v>0</v>
      </c>
      <c r="M37" s="618">
        <v>0</v>
      </c>
      <c r="N37" s="52"/>
      <c r="O37" s="400"/>
    </row>
    <row r="38" spans="1:15" ht="16.5" customHeight="1">
      <c r="A38" s="1006"/>
      <c r="B38" s="118" t="s">
        <v>423</v>
      </c>
      <c r="C38" s="646" t="s">
        <v>206</v>
      </c>
      <c r="D38" s="647">
        <v>0</v>
      </c>
      <c r="E38" s="316">
        <v>80</v>
      </c>
      <c r="F38" s="647">
        <v>0</v>
      </c>
      <c r="G38" s="648">
        <v>0</v>
      </c>
      <c r="H38" s="575">
        <f>SUM(E38:G38)</f>
        <v>80</v>
      </c>
      <c r="I38" s="574">
        <v>0</v>
      </c>
      <c r="J38" s="573">
        <v>0</v>
      </c>
      <c r="K38" s="576">
        <v>0</v>
      </c>
      <c r="L38" s="574">
        <v>0</v>
      </c>
      <c r="M38" s="547">
        <f>L38/H38</f>
        <v>0</v>
      </c>
      <c r="N38" s="52"/>
    </row>
    <row r="39" spans="1:15" ht="17.25" customHeight="1">
      <c r="A39" s="1007"/>
      <c r="B39" s="101" t="s">
        <v>73</v>
      </c>
      <c r="C39" s="80" t="s">
        <v>179</v>
      </c>
      <c r="D39" s="544">
        <v>242</v>
      </c>
      <c r="E39" s="545">
        <v>242</v>
      </c>
      <c r="F39" s="541">
        <v>0</v>
      </c>
      <c r="G39" s="546">
        <v>0</v>
      </c>
      <c r="H39" s="541">
        <f t="shared" si="8"/>
        <v>242</v>
      </c>
      <c r="I39" s="546">
        <v>241.9</v>
      </c>
      <c r="J39" s="544">
        <v>0</v>
      </c>
      <c r="K39" s="531">
        <v>0</v>
      </c>
      <c r="L39" s="81">
        <f t="shared" si="9"/>
        <v>241.9</v>
      </c>
      <c r="M39" s="547">
        <f>L39/H39</f>
        <v>0.99958677685950414</v>
      </c>
      <c r="N39" s="52"/>
    </row>
    <row r="40" spans="1:15" ht="31.5" hidden="1" customHeight="1">
      <c r="A40" s="1007"/>
      <c r="B40" s="101" t="s">
        <v>261</v>
      </c>
      <c r="C40" s="80" t="s">
        <v>262</v>
      </c>
      <c r="D40" s="544"/>
      <c r="E40" s="545"/>
      <c r="F40" s="541"/>
      <c r="G40" s="546"/>
      <c r="H40" s="541">
        <f t="shared" si="8"/>
        <v>0</v>
      </c>
      <c r="I40" s="546"/>
      <c r="J40" s="544"/>
      <c r="K40" s="531"/>
      <c r="L40" s="81">
        <f t="shared" si="9"/>
        <v>0</v>
      </c>
      <c r="M40" s="547"/>
      <c r="N40" s="52"/>
    </row>
    <row r="41" spans="1:15" ht="17.25" customHeight="1">
      <c r="A41" s="1007"/>
      <c r="B41" s="101" t="s">
        <v>261</v>
      </c>
      <c r="C41" s="80" t="s">
        <v>196</v>
      </c>
      <c r="D41" s="544">
        <v>0</v>
      </c>
      <c r="E41" s="545">
        <v>6330</v>
      </c>
      <c r="F41" s="541">
        <v>0</v>
      </c>
      <c r="G41" s="546">
        <v>0</v>
      </c>
      <c r="H41" s="541">
        <v>6330</v>
      </c>
      <c r="I41" s="546">
        <v>0</v>
      </c>
      <c r="J41" s="544">
        <v>0</v>
      </c>
      <c r="K41" s="531">
        <v>0</v>
      </c>
      <c r="L41" s="81">
        <f>SUM(I41:K41)</f>
        <v>0</v>
      </c>
      <c r="M41" s="547">
        <f t="shared" ref="M41:M48" si="10">L41/H41</f>
        <v>0</v>
      </c>
      <c r="N41" s="52"/>
    </row>
    <row r="42" spans="1:15" ht="17.25" customHeight="1">
      <c r="A42" s="1007"/>
      <c r="B42" s="101" t="s">
        <v>424</v>
      </c>
      <c r="C42" s="80" t="s">
        <v>197</v>
      </c>
      <c r="D42" s="544">
        <v>0</v>
      </c>
      <c r="E42" s="545">
        <v>2467.9</v>
      </c>
      <c r="F42" s="541">
        <v>0</v>
      </c>
      <c r="G42" s="546">
        <v>0</v>
      </c>
      <c r="H42" s="541">
        <f>SUM(E42:G42)</f>
        <v>2467.9</v>
      </c>
      <c r="I42" s="546">
        <v>2239.4</v>
      </c>
      <c r="J42" s="544">
        <v>0</v>
      </c>
      <c r="K42" s="531">
        <v>0</v>
      </c>
      <c r="L42" s="81">
        <f>SUM(I42:K42)</f>
        <v>2239.4</v>
      </c>
      <c r="M42" s="547">
        <f t="shared" si="10"/>
        <v>0.9074111592852222</v>
      </c>
      <c r="N42" s="52"/>
    </row>
    <row r="43" spans="1:15" ht="18" customHeight="1">
      <c r="A43" s="1007"/>
      <c r="B43" s="101" t="s">
        <v>180</v>
      </c>
      <c r="C43" s="80" t="s">
        <v>181</v>
      </c>
      <c r="D43" s="544">
        <v>3200</v>
      </c>
      <c r="E43" s="545">
        <v>1600</v>
      </c>
      <c r="F43" s="541">
        <v>0</v>
      </c>
      <c r="G43" s="546">
        <v>0</v>
      </c>
      <c r="H43" s="541">
        <f t="shared" si="8"/>
        <v>1600</v>
      </c>
      <c r="I43" s="546">
        <v>1533.9</v>
      </c>
      <c r="J43" s="544">
        <v>0</v>
      </c>
      <c r="K43" s="531">
        <v>0</v>
      </c>
      <c r="L43" s="81">
        <f t="shared" si="9"/>
        <v>1533.9</v>
      </c>
      <c r="M43" s="547">
        <f t="shared" si="10"/>
        <v>0.95868750000000003</v>
      </c>
      <c r="N43" s="52"/>
    </row>
    <row r="44" spans="1:15" ht="17.25" customHeight="1">
      <c r="A44" s="1007"/>
      <c r="B44" s="101" t="s">
        <v>182</v>
      </c>
      <c r="C44" s="80" t="s">
        <v>183</v>
      </c>
      <c r="D44" s="544">
        <v>322</v>
      </c>
      <c r="E44" s="545">
        <v>339</v>
      </c>
      <c r="F44" s="541">
        <v>0</v>
      </c>
      <c r="G44" s="546">
        <v>0</v>
      </c>
      <c r="H44" s="541">
        <f t="shared" si="8"/>
        <v>339</v>
      </c>
      <c r="I44" s="546">
        <v>283.89999999999998</v>
      </c>
      <c r="J44" s="544">
        <v>0</v>
      </c>
      <c r="K44" s="531">
        <v>0</v>
      </c>
      <c r="L44" s="81">
        <f t="shared" si="9"/>
        <v>283.89999999999998</v>
      </c>
      <c r="M44" s="547">
        <f t="shared" si="10"/>
        <v>0.83746312684365776</v>
      </c>
      <c r="N44" s="52"/>
    </row>
    <row r="45" spans="1:15" ht="20.25" customHeight="1">
      <c r="A45" s="1007"/>
      <c r="B45" s="101" t="s">
        <v>229</v>
      </c>
      <c r="C45" s="80" t="s">
        <v>188</v>
      </c>
      <c r="D45" s="544">
        <v>5754</v>
      </c>
      <c r="E45" s="545">
        <v>10098</v>
      </c>
      <c r="F45" s="541">
        <v>0</v>
      </c>
      <c r="G45" s="546">
        <v>200</v>
      </c>
      <c r="H45" s="541">
        <f t="shared" si="8"/>
        <v>10298</v>
      </c>
      <c r="I45" s="546">
        <v>8699.6</v>
      </c>
      <c r="J45" s="544">
        <v>0</v>
      </c>
      <c r="K45" s="615">
        <v>119.2</v>
      </c>
      <c r="L45" s="81">
        <f t="shared" si="9"/>
        <v>8818.8000000000011</v>
      </c>
      <c r="M45" s="547">
        <f t="shared" si="10"/>
        <v>0.8563604583414256</v>
      </c>
      <c r="N45" s="52"/>
    </row>
    <row r="46" spans="1:15" ht="20.25" customHeight="1">
      <c r="A46" s="1007"/>
      <c r="B46" s="101" t="s">
        <v>184</v>
      </c>
      <c r="C46" s="80" t="s">
        <v>166</v>
      </c>
      <c r="D46" s="544">
        <v>200</v>
      </c>
      <c r="E46" s="545">
        <v>200</v>
      </c>
      <c r="F46" s="541">
        <v>0</v>
      </c>
      <c r="G46" s="546">
        <v>0</v>
      </c>
      <c r="H46" s="541">
        <f t="shared" si="8"/>
        <v>200</v>
      </c>
      <c r="I46" s="546">
        <v>181.4</v>
      </c>
      <c r="J46" s="544">
        <v>0</v>
      </c>
      <c r="K46" s="531">
        <v>0</v>
      </c>
      <c r="L46" s="81">
        <f t="shared" si="9"/>
        <v>181.4</v>
      </c>
      <c r="M46" s="547">
        <f t="shared" si="10"/>
        <v>0.90700000000000003</v>
      </c>
      <c r="N46" s="52"/>
    </row>
    <row r="47" spans="1:15" ht="20.25" customHeight="1">
      <c r="A47" s="1007"/>
      <c r="B47" s="101" t="s">
        <v>408</v>
      </c>
      <c r="C47" s="649" t="s">
        <v>177</v>
      </c>
      <c r="D47" s="544">
        <v>0</v>
      </c>
      <c r="E47" s="545">
        <v>194</v>
      </c>
      <c r="F47" s="541">
        <v>0</v>
      </c>
      <c r="G47" s="546">
        <v>0</v>
      </c>
      <c r="H47" s="541">
        <f>SUM(E47:G47)</f>
        <v>194</v>
      </c>
      <c r="I47" s="546">
        <v>109.7</v>
      </c>
      <c r="J47" s="544">
        <v>0</v>
      </c>
      <c r="K47" s="531">
        <v>0</v>
      </c>
      <c r="L47" s="81">
        <f t="shared" si="9"/>
        <v>109.7</v>
      </c>
      <c r="M47" s="547">
        <f t="shared" si="10"/>
        <v>0.56546391752577319</v>
      </c>
      <c r="N47" s="52"/>
    </row>
    <row r="48" spans="1:15" ht="20.25" customHeight="1">
      <c r="A48" s="1007"/>
      <c r="B48" s="101" t="s">
        <v>185</v>
      </c>
      <c r="C48" s="80" t="s">
        <v>173</v>
      </c>
      <c r="D48" s="544">
        <v>7319</v>
      </c>
      <c r="E48" s="545">
        <v>8743.7000000000007</v>
      </c>
      <c r="F48" s="541">
        <v>0</v>
      </c>
      <c r="G48" s="546">
        <v>289</v>
      </c>
      <c r="H48" s="541">
        <f>SUM(E48:G48)</f>
        <v>9032.7000000000007</v>
      </c>
      <c r="I48" s="546">
        <v>7521.2</v>
      </c>
      <c r="J48" s="544">
        <v>0</v>
      </c>
      <c r="K48" s="615">
        <v>289</v>
      </c>
      <c r="L48" s="81">
        <f t="shared" si="9"/>
        <v>7810.2</v>
      </c>
      <c r="M48" s="547">
        <f t="shared" si="10"/>
        <v>0.86465840778504754</v>
      </c>
      <c r="N48" s="52"/>
    </row>
    <row r="49" spans="1:16" ht="13.5" hidden="1" customHeight="1">
      <c r="A49" s="1007"/>
      <c r="B49" s="101" t="s">
        <v>213</v>
      </c>
      <c r="C49" s="80" t="s">
        <v>210</v>
      </c>
      <c r="D49" s="544">
        <v>0</v>
      </c>
      <c r="E49" s="545"/>
      <c r="F49" s="541"/>
      <c r="G49" s="546">
        <v>0</v>
      </c>
      <c r="H49" s="541">
        <f t="shared" si="8"/>
        <v>0</v>
      </c>
      <c r="I49" s="546"/>
      <c r="J49" s="541"/>
      <c r="K49" s="531"/>
      <c r="L49" s="531">
        <f t="shared" si="9"/>
        <v>0</v>
      </c>
      <c r="M49" s="547"/>
      <c r="N49" s="52"/>
    </row>
    <row r="50" spans="1:16" ht="17.25" hidden="1" customHeight="1">
      <c r="A50" s="1007"/>
      <c r="B50" s="102" t="s">
        <v>237</v>
      </c>
      <c r="C50" s="82" t="s">
        <v>238</v>
      </c>
      <c r="D50" s="548">
        <v>0</v>
      </c>
      <c r="E50" s="549"/>
      <c r="F50" s="83">
        <v>0</v>
      </c>
      <c r="G50" s="550">
        <v>0</v>
      </c>
      <c r="H50" s="83">
        <f>SUM(E50:G50)</f>
        <v>0</v>
      </c>
      <c r="I50" s="550">
        <v>0</v>
      </c>
      <c r="J50" s="83">
        <v>0</v>
      </c>
      <c r="K50" s="581">
        <v>0</v>
      </c>
      <c r="L50" s="580">
        <f t="shared" si="9"/>
        <v>0</v>
      </c>
      <c r="M50" s="582"/>
      <c r="N50" s="52"/>
    </row>
    <row r="51" spans="1:16" ht="20.25" customHeight="1">
      <c r="A51" s="1008"/>
      <c r="B51" s="1011" t="s">
        <v>164</v>
      </c>
      <c r="C51" s="1012"/>
      <c r="D51" s="641">
        <f t="shared" ref="D51:L51" si="11">SUM(D37:D50)</f>
        <v>28482</v>
      </c>
      <c r="E51" s="650">
        <f t="shared" si="11"/>
        <v>30294.600000000002</v>
      </c>
      <c r="F51" s="641">
        <f t="shared" si="11"/>
        <v>0</v>
      </c>
      <c r="G51" s="651">
        <f t="shared" si="11"/>
        <v>489</v>
      </c>
      <c r="H51" s="641">
        <f t="shared" si="11"/>
        <v>30783.600000000002</v>
      </c>
      <c r="I51" s="650">
        <f t="shared" si="11"/>
        <v>20811</v>
      </c>
      <c r="J51" s="641">
        <f t="shared" si="11"/>
        <v>0</v>
      </c>
      <c r="K51" s="641">
        <f t="shared" si="11"/>
        <v>408.2</v>
      </c>
      <c r="L51" s="641">
        <f t="shared" si="11"/>
        <v>21219.200000000001</v>
      </c>
      <c r="M51" s="560">
        <f t="shared" ref="M51:M56" si="12">L51/H51</f>
        <v>0.68930209592120473</v>
      </c>
      <c r="N51" s="52"/>
    </row>
    <row r="52" spans="1:16" ht="20.25" hidden="1" customHeight="1">
      <c r="A52" s="1005" t="s">
        <v>186</v>
      </c>
      <c r="B52" s="100" t="s">
        <v>265</v>
      </c>
      <c r="C52" s="85" t="s">
        <v>230</v>
      </c>
      <c r="D52" s="79"/>
      <c r="E52" s="539"/>
      <c r="F52" s="539"/>
      <c r="G52" s="539">
        <v>0</v>
      </c>
      <c r="H52" s="539">
        <f t="shared" ref="H52:H57" si="13">SUM(E52:G52)</f>
        <v>0</v>
      </c>
      <c r="I52" s="539"/>
      <c r="J52" s="79"/>
      <c r="K52" s="79">
        <v>0</v>
      </c>
      <c r="L52" s="79">
        <f t="shared" ref="L52:L57" si="14">SUM(I52:K52)</f>
        <v>0</v>
      </c>
      <c r="M52" s="618" t="e">
        <f t="shared" si="12"/>
        <v>#DIV/0!</v>
      </c>
      <c r="N52" s="52"/>
    </row>
    <row r="53" spans="1:16" ht="19.5" customHeight="1">
      <c r="A53" s="1006"/>
      <c r="B53" s="118" t="s">
        <v>187</v>
      </c>
      <c r="C53" s="652" t="s">
        <v>264</v>
      </c>
      <c r="D53" s="573">
        <v>119</v>
      </c>
      <c r="E53" s="575">
        <v>119</v>
      </c>
      <c r="F53" s="575">
        <v>0</v>
      </c>
      <c r="G53" s="575">
        <v>0</v>
      </c>
      <c r="H53" s="575">
        <f t="shared" si="13"/>
        <v>119</v>
      </c>
      <c r="I53" s="575">
        <v>0</v>
      </c>
      <c r="J53" s="573">
        <v>0</v>
      </c>
      <c r="K53" s="573">
        <v>0</v>
      </c>
      <c r="L53" s="573">
        <f t="shared" si="14"/>
        <v>0</v>
      </c>
      <c r="M53" s="653">
        <f t="shared" si="12"/>
        <v>0</v>
      </c>
      <c r="N53" s="52"/>
    </row>
    <row r="54" spans="1:16" ht="0.75" hidden="1" customHeight="1">
      <c r="A54" s="1006"/>
      <c r="B54" s="101" t="s">
        <v>242</v>
      </c>
      <c r="C54" s="86" t="s">
        <v>243</v>
      </c>
      <c r="D54" s="544"/>
      <c r="E54" s="541"/>
      <c r="F54" s="541"/>
      <c r="G54" s="541"/>
      <c r="H54" s="541">
        <f t="shared" si="13"/>
        <v>0</v>
      </c>
      <c r="I54" s="541"/>
      <c r="J54" s="544"/>
      <c r="K54" s="544"/>
      <c r="L54" s="544">
        <f t="shared" si="14"/>
        <v>0</v>
      </c>
      <c r="M54" s="547" t="e">
        <f t="shared" si="12"/>
        <v>#DIV/0!</v>
      </c>
      <c r="N54" s="72"/>
    </row>
    <row r="55" spans="1:16" ht="20.25" customHeight="1">
      <c r="A55" s="1041"/>
      <c r="B55" s="101" t="s">
        <v>189</v>
      </c>
      <c r="C55" s="86" t="s">
        <v>177</v>
      </c>
      <c r="D55" s="544">
        <v>780</v>
      </c>
      <c r="E55" s="541">
        <v>870</v>
      </c>
      <c r="F55" s="541">
        <v>0</v>
      </c>
      <c r="G55" s="541">
        <v>0</v>
      </c>
      <c r="H55" s="541">
        <f t="shared" si="13"/>
        <v>870</v>
      </c>
      <c r="I55" s="541">
        <v>676.6</v>
      </c>
      <c r="J55" s="544">
        <v>0</v>
      </c>
      <c r="K55" s="541">
        <v>0</v>
      </c>
      <c r="L55" s="544">
        <f t="shared" si="14"/>
        <v>676.6</v>
      </c>
      <c r="M55" s="547">
        <f t="shared" si="12"/>
        <v>0.77770114942528734</v>
      </c>
      <c r="N55" s="52"/>
    </row>
    <row r="56" spans="1:16" ht="20.25" customHeight="1">
      <c r="A56" s="1041"/>
      <c r="B56" s="101" t="s">
        <v>240</v>
      </c>
      <c r="C56" s="86" t="s">
        <v>353</v>
      </c>
      <c r="D56" s="544">
        <v>13649</v>
      </c>
      <c r="E56" s="541">
        <v>0</v>
      </c>
      <c r="F56" s="541">
        <v>15649</v>
      </c>
      <c r="G56" s="541">
        <v>0</v>
      </c>
      <c r="H56" s="541">
        <f t="shared" si="13"/>
        <v>15649</v>
      </c>
      <c r="I56" s="541">
        <v>0</v>
      </c>
      <c r="J56" s="544">
        <v>0</v>
      </c>
      <c r="K56" s="541">
        <v>0</v>
      </c>
      <c r="L56" s="544">
        <f t="shared" si="14"/>
        <v>0</v>
      </c>
      <c r="M56" s="547">
        <f t="shared" si="12"/>
        <v>0</v>
      </c>
      <c r="N56" s="52"/>
    </row>
    <row r="57" spans="1:16" ht="20.25" hidden="1" customHeight="1">
      <c r="A57" s="1041"/>
      <c r="B57" s="121" t="s">
        <v>263</v>
      </c>
      <c r="C57" s="128" t="s">
        <v>241</v>
      </c>
      <c r="D57" s="552"/>
      <c r="E57" s="654"/>
      <c r="F57" s="654"/>
      <c r="G57" s="654">
        <v>0</v>
      </c>
      <c r="H57" s="654">
        <f t="shared" si="13"/>
        <v>0</v>
      </c>
      <c r="I57" s="654"/>
      <c r="J57" s="552"/>
      <c r="K57" s="654">
        <v>0</v>
      </c>
      <c r="L57" s="552">
        <f t="shared" si="14"/>
        <v>0</v>
      </c>
      <c r="M57" s="543"/>
      <c r="N57" s="52"/>
    </row>
    <row r="58" spans="1:16" ht="20.25" customHeight="1">
      <c r="A58" s="1042"/>
      <c r="B58" s="1011" t="s">
        <v>164</v>
      </c>
      <c r="C58" s="1012"/>
      <c r="D58" s="641">
        <f>SUM(D52:D57)</f>
        <v>14548</v>
      </c>
      <c r="E58" s="641">
        <f t="shared" ref="E58:L58" si="15">SUM(E52:E57)</f>
        <v>989</v>
      </c>
      <c r="F58" s="641">
        <f t="shared" si="15"/>
        <v>15649</v>
      </c>
      <c r="G58" s="641">
        <f t="shared" si="15"/>
        <v>0</v>
      </c>
      <c r="H58" s="641">
        <f t="shared" si="15"/>
        <v>16638</v>
      </c>
      <c r="I58" s="641">
        <f t="shared" si="15"/>
        <v>676.6</v>
      </c>
      <c r="J58" s="641">
        <f t="shared" si="15"/>
        <v>0</v>
      </c>
      <c r="K58" s="641">
        <f t="shared" si="15"/>
        <v>0</v>
      </c>
      <c r="L58" s="641">
        <f t="shared" si="15"/>
        <v>676.6</v>
      </c>
      <c r="M58" s="560">
        <f>L58/H58</f>
        <v>4.066594542613295E-2</v>
      </c>
      <c r="N58" s="52"/>
    </row>
    <row r="59" spans="1:16" ht="20.25" customHeight="1">
      <c r="A59" s="1005" t="s">
        <v>190</v>
      </c>
      <c r="B59" s="100" t="s">
        <v>214</v>
      </c>
      <c r="C59" s="537" t="s">
        <v>206</v>
      </c>
      <c r="D59" s="644">
        <v>850</v>
      </c>
      <c r="E59" s="655">
        <v>449.5</v>
      </c>
      <c r="F59" s="644">
        <v>0</v>
      </c>
      <c r="G59" s="645">
        <v>0</v>
      </c>
      <c r="H59" s="656">
        <f t="shared" ref="H59:H64" si="16">SUM(E59:G59)</f>
        <v>449.5</v>
      </c>
      <c r="I59" s="645">
        <v>69</v>
      </c>
      <c r="J59" s="644">
        <v>0</v>
      </c>
      <c r="K59" s="657">
        <v>0</v>
      </c>
      <c r="L59" s="562">
        <f t="shared" ref="L59:L68" si="17">SUM(I59:K59)</f>
        <v>69</v>
      </c>
      <c r="M59" s="547">
        <f>L59/H59</f>
        <v>0.15350389321468297</v>
      </c>
      <c r="N59" s="52"/>
    </row>
    <row r="60" spans="1:16" ht="20.25" customHeight="1">
      <c r="A60" s="1006"/>
      <c r="B60" s="118" t="s">
        <v>271</v>
      </c>
      <c r="C60" s="80" t="s">
        <v>179</v>
      </c>
      <c r="D60" s="647">
        <v>2</v>
      </c>
      <c r="E60" s="658">
        <v>2</v>
      </c>
      <c r="F60" s="647">
        <v>0</v>
      </c>
      <c r="G60" s="648">
        <v>0</v>
      </c>
      <c r="H60" s="659">
        <f t="shared" si="16"/>
        <v>2</v>
      </c>
      <c r="I60" s="648">
        <v>0</v>
      </c>
      <c r="J60" s="647">
        <v>0</v>
      </c>
      <c r="K60" s="660">
        <v>0</v>
      </c>
      <c r="L60" s="574">
        <v>0</v>
      </c>
      <c r="M60" s="577">
        <v>0</v>
      </c>
      <c r="N60" s="52"/>
    </row>
    <row r="61" spans="1:16" ht="20.25" customHeight="1">
      <c r="A61" s="1007"/>
      <c r="B61" s="101" t="s">
        <v>191</v>
      </c>
      <c r="C61" s="80" t="s">
        <v>177</v>
      </c>
      <c r="D61" s="544">
        <v>300</v>
      </c>
      <c r="E61" s="545">
        <v>460.2</v>
      </c>
      <c r="F61" s="541">
        <v>0</v>
      </c>
      <c r="G61" s="546">
        <v>0</v>
      </c>
      <c r="H61" s="541">
        <f t="shared" si="16"/>
        <v>460.2</v>
      </c>
      <c r="I61" s="546">
        <v>147.69999999999999</v>
      </c>
      <c r="J61" s="544">
        <v>0</v>
      </c>
      <c r="K61" s="531">
        <v>0</v>
      </c>
      <c r="L61" s="81">
        <f t="shared" si="17"/>
        <v>147.69999999999999</v>
      </c>
      <c r="M61" s="547">
        <f t="shared" ref="M61:M83" si="18">L61/H61</f>
        <v>0.32094741416775313</v>
      </c>
      <c r="N61" s="52"/>
      <c r="P61" s="400"/>
    </row>
    <row r="62" spans="1:16" ht="20.25" customHeight="1">
      <c r="A62" s="1007"/>
      <c r="B62" s="101" t="s">
        <v>192</v>
      </c>
      <c r="C62" s="80" t="s">
        <v>168</v>
      </c>
      <c r="D62" s="544">
        <v>238</v>
      </c>
      <c r="E62" s="545">
        <v>219</v>
      </c>
      <c r="F62" s="541">
        <v>0</v>
      </c>
      <c r="G62" s="546">
        <v>0</v>
      </c>
      <c r="H62" s="541">
        <f t="shared" si="16"/>
        <v>219</v>
      </c>
      <c r="I62" s="546">
        <v>173.7</v>
      </c>
      <c r="J62" s="544">
        <v>0</v>
      </c>
      <c r="K62" s="531">
        <v>0</v>
      </c>
      <c r="L62" s="81">
        <f t="shared" si="17"/>
        <v>173.7</v>
      </c>
      <c r="M62" s="547">
        <f t="shared" si="18"/>
        <v>0.79315068493150676</v>
      </c>
      <c r="N62" s="52"/>
    </row>
    <row r="63" spans="1:16" ht="20.25" customHeight="1">
      <c r="A63" s="1007"/>
      <c r="B63" s="101" t="s">
        <v>193</v>
      </c>
      <c r="C63" s="80" t="s">
        <v>163</v>
      </c>
      <c r="D63" s="544">
        <v>3050</v>
      </c>
      <c r="E63" s="545">
        <v>50</v>
      </c>
      <c r="F63" s="541">
        <v>1450</v>
      </c>
      <c r="G63" s="546">
        <v>0</v>
      </c>
      <c r="H63" s="541">
        <f t="shared" si="16"/>
        <v>1500</v>
      </c>
      <c r="I63" s="546">
        <v>0</v>
      </c>
      <c r="J63" s="544">
        <v>62.1</v>
      </c>
      <c r="K63" s="531">
        <v>0</v>
      </c>
      <c r="L63" s="81">
        <f t="shared" si="17"/>
        <v>62.1</v>
      </c>
      <c r="M63" s="547">
        <f t="shared" si="18"/>
        <v>4.1399999999999999E-2</v>
      </c>
      <c r="N63" s="52"/>
    </row>
    <row r="64" spans="1:16" ht="20.25" customHeight="1">
      <c r="A64" s="1007"/>
      <c r="B64" s="101" t="s">
        <v>215</v>
      </c>
      <c r="C64" s="80" t="s">
        <v>210</v>
      </c>
      <c r="D64" s="544">
        <v>18480</v>
      </c>
      <c r="E64" s="545">
        <v>0</v>
      </c>
      <c r="F64" s="541">
        <v>15280.3</v>
      </c>
      <c r="G64" s="546">
        <v>0</v>
      </c>
      <c r="H64" s="541">
        <f t="shared" si="16"/>
        <v>15280.3</v>
      </c>
      <c r="I64" s="546">
        <v>0</v>
      </c>
      <c r="J64" s="544">
        <v>12191.1</v>
      </c>
      <c r="K64" s="531">
        <v>0</v>
      </c>
      <c r="L64" s="81">
        <f t="shared" si="17"/>
        <v>12191.1</v>
      </c>
      <c r="M64" s="547">
        <f t="shared" si="18"/>
        <v>0.7978311944137223</v>
      </c>
      <c r="N64" s="52"/>
    </row>
    <row r="65" spans="1:19" ht="20.25" customHeight="1">
      <c r="A65" s="1007"/>
      <c r="B65" s="102" t="s">
        <v>216</v>
      </c>
      <c r="C65" s="82" t="s">
        <v>217</v>
      </c>
      <c r="D65" s="548">
        <v>7417</v>
      </c>
      <c r="E65" s="549">
        <v>8616.7999999999993</v>
      </c>
      <c r="F65" s="83">
        <v>1650.2</v>
      </c>
      <c r="G65" s="550">
        <v>0</v>
      </c>
      <c r="H65" s="83">
        <f>SUM(E65:G65)</f>
        <v>10267</v>
      </c>
      <c r="I65" s="550">
        <v>3918.6</v>
      </c>
      <c r="J65" s="548">
        <v>0</v>
      </c>
      <c r="K65" s="581">
        <v>0</v>
      </c>
      <c r="L65" s="580">
        <f t="shared" si="17"/>
        <v>3918.6</v>
      </c>
      <c r="M65" s="582">
        <f t="shared" si="18"/>
        <v>0.38166942631732736</v>
      </c>
      <c r="N65" s="52"/>
    </row>
    <row r="66" spans="1:19" ht="20.25" customHeight="1">
      <c r="A66" s="1008"/>
      <c r="B66" s="1009" t="s">
        <v>164</v>
      </c>
      <c r="C66" s="1010"/>
      <c r="D66" s="555">
        <f>SUM(D59:D65)</f>
        <v>30337</v>
      </c>
      <c r="E66" s="556">
        <f>SUM(E59:E65)</f>
        <v>9797.5</v>
      </c>
      <c r="F66" s="73">
        <f t="shared" ref="F66:L66" si="19">SUM(F59:F65)</f>
        <v>18380.5</v>
      </c>
      <c r="G66" s="557">
        <f t="shared" si="19"/>
        <v>0</v>
      </c>
      <c r="H66" s="555">
        <f t="shared" si="19"/>
        <v>28178</v>
      </c>
      <c r="I66" s="556">
        <f t="shared" si="19"/>
        <v>4309</v>
      </c>
      <c r="J66" s="73">
        <f t="shared" si="19"/>
        <v>12253.2</v>
      </c>
      <c r="K66" s="557">
        <f t="shared" si="19"/>
        <v>0</v>
      </c>
      <c r="L66" s="556">
        <f t="shared" si="19"/>
        <v>16562.2</v>
      </c>
      <c r="M66" s="661">
        <f t="shared" si="18"/>
        <v>0.58777060117822422</v>
      </c>
      <c r="N66" s="52"/>
    </row>
    <row r="67" spans="1:19" ht="18" customHeight="1">
      <c r="A67" s="1005" t="s">
        <v>194</v>
      </c>
      <c r="B67" s="100" t="s">
        <v>226</v>
      </c>
      <c r="C67" s="609" t="s">
        <v>231</v>
      </c>
      <c r="D67" s="79">
        <v>2500</v>
      </c>
      <c r="E67" s="561">
        <v>292.2</v>
      </c>
      <c r="F67" s="79">
        <v>0</v>
      </c>
      <c r="G67" s="562">
        <v>0</v>
      </c>
      <c r="H67" s="539">
        <f t="shared" ref="H67:H73" si="20">SUM(E67:G67)</f>
        <v>292.2</v>
      </c>
      <c r="I67" s="562">
        <v>292.10000000000002</v>
      </c>
      <c r="J67" s="79">
        <v>0</v>
      </c>
      <c r="K67" s="542">
        <v>0</v>
      </c>
      <c r="L67" s="662">
        <f t="shared" si="17"/>
        <v>292.10000000000002</v>
      </c>
      <c r="M67" s="618">
        <f t="shared" si="18"/>
        <v>0.9996577686516086</v>
      </c>
      <c r="N67" s="52"/>
    </row>
    <row r="68" spans="1:19" ht="20.25" customHeight="1">
      <c r="A68" s="1007"/>
      <c r="B68" s="101" t="s">
        <v>227</v>
      </c>
      <c r="C68" s="613" t="s">
        <v>232</v>
      </c>
      <c r="D68" s="544">
        <v>1350</v>
      </c>
      <c r="E68" s="84">
        <v>1350</v>
      </c>
      <c r="F68" s="544">
        <v>0</v>
      </c>
      <c r="G68" s="81">
        <v>0</v>
      </c>
      <c r="H68" s="541">
        <f t="shared" si="20"/>
        <v>1350</v>
      </c>
      <c r="I68" s="81">
        <v>992.2</v>
      </c>
      <c r="J68" s="544">
        <v>0</v>
      </c>
      <c r="K68" s="531">
        <v>0</v>
      </c>
      <c r="L68" s="663">
        <f t="shared" si="17"/>
        <v>992.2</v>
      </c>
      <c r="M68" s="653">
        <f t="shared" si="18"/>
        <v>0.73496296296296304</v>
      </c>
      <c r="N68" s="52"/>
    </row>
    <row r="69" spans="1:19" ht="18" customHeight="1">
      <c r="A69" s="1007"/>
      <c r="B69" s="101" t="s">
        <v>195</v>
      </c>
      <c r="C69" s="80" t="s">
        <v>196</v>
      </c>
      <c r="D69" s="544">
        <v>780</v>
      </c>
      <c r="E69" s="545">
        <v>780</v>
      </c>
      <c r="F69" s="541">
        <v>0</v>
      </c>
      <c r="G69" s="546">
        <v>0</v>
      </c>
      <c r="H69" s="541">
        <f t="shared" si="20"/>
        <v>780</v>
      </c>
      <c r="I69" s="546">
        <v>601.1</v>
      </c>
      <c r="J69" s="544">
        <v>0</v>
      </c>
      <c r="K69" s="531">
        <v>0</v>
      </c>
      <c r="L69" s="81">
        <f t="shared" ref="L69:L76" si="21">SUM(I69:K69)</f>
        <v>601.1</v>
      </c>
      <c r="M69" s="547">
        <f t="shared" si="18"/>
        <v>0.77064102564102566</v>
      </c>
      <c r="N69" s="52"/>
    </row>
    <row r="70" spans="1:19" ht="20.25" customHeight="1">
      <c r="A70" s="1007"/>
      <c r="B70" s="101" t="s">
        <v>74</v>
      </c>
      <c r="C70" s="80" t="s">
        <v>197</v>
      </c>
      <c r="D70" s="544">
        <v>52638</v>
      </c>
      <c r="E70" s="545">
        <v>49544.9</v>
      </c>
      <c r="F70" s="541">
        <v>3673.9</v>
      </c>
      <c r="G70" s="546">
        <v>0</v>
      </c>
      <c r="H70" s="541">
        <f t="shared" si="20"/>
        <v>53218.8</v>
      </c>
      <c r="I70" s="546">
        <v>40194.9</v>
      </c>
      <c r="J70" s="541">
        <v>1226.9000000000001</v>
      </c>
      <c r="K70" s="531">
        <v>0</v>
      </c>
      <c r="L70" s="81">
        <f t="shared" si="21"/>
        <v>41421.800000000003</v>
      </c>
      <c r="M70" s="547">
        <f t="shared" si="18"/>
        <v>0.77833021413485459</v>
      </c>
      <c r="N70" s="52"/>
    </row>
    <row r="71" spans="1:19" ht="18.75" customHeight="1">
      <c r="A71" s="1007"/>
      <c r="B71" s="101" t="s">
        <v>75</v>
      </c>
      <c r="C71" s="80" t="s">
        <v>181</v>
      </c>
      <c r="D71" s="544">
        <v>38248</v>
      </c>
      <c r="E71" s="545">
        <v>32919.1</v>
      </c>
      <c r="F71" s="541">
        <v>1887.1</v>
      </c>
      <c r="G71" s="546">
        <v>0</v>
      </c>
      <c r="H71" s="541">
        <f t="shared" si="20"/>
        <v>34806.199999999997</v>
      </c>
      <c r="I71" s="546">
        <v>25426.9</v>
      </c>
      <c r="J71" s="541">
        <v>1072.7</v>
      </c>
      <c r="K71" s="531">
        <v>0</v>
      </c>
      <c r="L71" s="81">
        <f t="shared" si="21"/>
        <v>26499.600000000002</v>
      </c>
      <c r="M71" s="547">
        <f t="shared" si="18"/>
        <v>0.76134711631835716</v>
      </c>
      <c r="N71" s="52"/>
    </row>
    <row r="72" spans="1:19" ht="18.75" customHeight="1">
      <c r="A72" s="1007"/>
      <c r="B72" s="101" t="s">
        <v>76</v>
      </c>
      <c r="C72" s="80" t="s">
        <v>183</v>
      </c>
      <c r="D72" s="544">
        <v>176991.5</v>
      </c>
      <c r="E72" s="545">
        <v>182200</v>
      </c>
      <c r="F72" s="541">
        <v>0</v>
      </c>
      <c r="G72" s="546">
        <v>0</v>
      </c>
      <c r="H72" s="541">
        <f t="shared" si="20"/>
        <v>182200</v>
      </c>
      <c r="I72" s="546">
        <v>165514.6</v>
      </c>
      <c r="J72" s="544">
        <v>0</v>
      </c>
      <c r="K72" s="531">
        <v>0</v>
      </c>
      <c r="L72" s="81">
        <f t="shared" si="21"/>
        <v>165514.6</v>
      </c>
      <c r="M72" s="547">
        <f t="shared" si="18"/>
        <v>0.90842261251372125</v>
      </c>
      <c r="N72" s="52"/>
    </row>
    <row r="73" spans="1:19" ht="20.25" customHeight="1">
      <c r="A73" s="1007"/>
      <c r="B73" s="101" t="s">
        <v>198</v>
      </c>
      <c r="C73" s="80" t="s">
        <v>199</v>
      </c>
      <c r="D73" s="544">
        <v>6919</v>
      </c>
      <c r="E73" s="545">
        <v>7064.4</v>
      </c>
      <c r="F73" s="541">
        <v>0</v>
      </c>
      <c r="G73" s="546">
        <v>0</v>
      </c>
      <c r="H73" s="541">
        <f t="shared" si="20"/>
        <v>7064.4</v>
      </c>
      <c r="I73" s="546">
        <v>6038.6</v>
      </c>
      <c r="J73" s="544">
        <v>0</v>
      </c>
      <c r="K73" s="531">
        <v>0</v>
      </c>
      <c r="L73" s="81">
        <f t="shared" si="21"/>
        <v>6038.6</v>
      </c>
      <c r="M73" s="547">
        <f t="shared" si="18"/>
        <v>0.85479304682634061</v>
      </c>
      <c r="N73" s="52"/>
    </row>
    <row r="74" spans="1:19" ht="18" customHeight="1">
      <c r="A74" s="1007"/>
      <c r="B74" s="101" t="s">
        <v>200</v>
      </c>
      <c r="C74" s="80" t="s">
        <v>188</v>
      </c>
      <c r="D74" s="544">
        <v>1060</v>
      </c>
      <c r="E74" s="545">
        <v>760</v>
      </c>
      <c r="F74" s="541">
        <v>0</v>
      </c>
      <c r="G74" s="546">
        <v>0</v>
      </c>
      <c r="H74" s="541">
        <f t="shared" ref="H74:H81" si="22">SUM(E74:G74)</f>
        <v>760</v>
      </c>
      <c r="I74" s="546">
        <v>317</v>
      </c>
      <c r="J74" s="544">
        <v>0</v>
      </c>
      <c r="K74" s="531">
        <v>0</v>
      </c>
      <c r="L74" s="81">
        <f t="shared" si="21"/>
        <v>317</v>
      </c>
      <c r="M74" s="547">
        <f t="shared" si="18"/>
        <v>0.41710526315789476</v>
      </c>
      <c r="N74" s="52"/>
    </row>
    <row r="75" spans="1:19" ht="15.75" customHeight="1">
      <c r="A75" s="1007"/>
      <c r="B75" s="101" t="s">
        <v>201</v>
      </c>
      <c r="C75" s="80" t="s">
        <v>166</v>
      </c>
      <c r="D75" s="544">
        <v>3800</v>
      </c>
      <c r="E75" s="545">
        <v>6094</v>
      </c>
      <c r="F75" s="541">
        <v>0</v>
      </c>
      <c r="G75" s="546">
        <v>0</v>
      </c>
      <c r="H75" s="541">
        <f t="shared" si="22"/>
        <v>6094</v>
      </c>
      <c r="I75" s="546">
        <v>5647.3</v>
      </c>
      <c r="J75" s="544">
        <v>0</v>
      </c>
      <c r="K75" s="531">
        <v>0</v>
      </c>
      <c r="L75" s="81">
        <f t="shared" si="21"/>
        <v>5647.3</v>
      </c>
      <c r="M75" s="547">
        <f t="shared" si="18"/>
        <v>0.92669839186084679</v>
      </c>
      <c r="N75" s="52"/>
    </row>
    <row r="76" spans="1:19" ht="17.25" customHeight="1">
      <c r="A76" s="1007"/>
      <c r="B76" s="121" t="s">
        <v>201</v>
      </c>
      <c r="C76" s="122" t="s">
        <v>272</v>
      </c>
      <c r="D76" s="548">
        <v>19613.400000000001</v>
      </c>
      <c r="E76" s="549">
        <v>77.5</v>
      </c>
      <c r="F76" s="83">
        <v>0</v>
      </c>
      <c r="G76" s="550">
        <v>0</v>
      </c>
      <c r="H76" s="83">
        <f t="shared" si="22"/>
        <v>77.5</v>
      </c>
      <c r="I76" s="550">
        <v>0</v>
      </c>
      <c r="J76" s="548">
        <v>0</v>
      </c>
      <c r="K76" s="581">
        <v>0</v>
      </c>
      <c r="L76" s="580">
        <f t="shared" si="21"/>
        <v>0</v>
      </c>
      <c r="M76" s="547">
        <f t="shared" si="18"/>
        <v>0</v>
      </c>
      <c r="N76" s="52"/>
      <c r="S76" s="83">
        <f>SUM(P76:R76)</f>
        <v>0</v>
      </c>
    </row>
    <row r="77" spans="1:19" ht="17.25" customHeight="1">
      <c r="A77" s="1008"/>
      <c r="B77" s="1011" t="s">
        <v>164</v>
      </c>
      <c r="C77" s="1046"/>
      <c r="D77" s="555">
        <f t="shared" ref="D77:L77" si="23">SUM(D67:D76)</f>
        <v>303899.90000000002</v>
      </c>
      <c r="E77" s="556">
        <f>SUM(E67:E76)</f>
        <v>281082.10000000003</v>
      </c>
      <c r="F77" s="73">
        <f t="shared" si="23"/>
        <v>5561</v>
      </c>
      <c r="G77" s="557">
        <f t="shared" si="23"/>
        <v>0</v>
      </c>
      <c r="H77" s="83">
        <f t="shared" si="22"/>
        <v>286643.10000000003</v>
      </c>
      <c r="I77" s="556">
        <f>SUM(I67:I76)</f>
        <v>245024.7</v>
      </c>
      <c r="J77" s="73">
        <f t="shared" si="23"/>
        <v>2299.6000000000004</v>
      </c>
      <c r="K77" s="557">
        <f t="shared" si="23"/>
        <v>0</v>
      </c>
      <c r="L77" s="556">
        <f t="shared" si="23"/>
        <v>247324.30000000002</v>
      </c>
      <c r="M77" s="560">
        <f t="shared" si="18"/>
        <v>0.86283011870859616</v>
      </c>
      <c r="N77" s="52"/>
    </row>
    <row r="78" spans="1:19" ht="20.25" hidden="1" customHeight="1">
      <c r="A78" s="1005" t="s">
        <v>202</v>
      </c>
      <c r="B78" s="61" t="s">
        <v>77</v>
      </c>
      <c r="C78" s="62" t="s">
        <v>196</v>
      </c>
      <c r="D78" s="567"/>
      <c r="E78" s="566"/>
      <c r="F78" s="567"/>
      <c r="G78" s="568">
        <v>0</v>
      </c>
      <c r="H78" s="569">
        <f t="shared" si="22"/>
        <v>0</v>
      </c>
      <c r="I78" s="568"/>
      <c r="J78" s="567">
        <v>0</v>
      </c>
      <c r="K78" s="570">
        <v>0</v>
      </c>
      <c r="L78" s="568">
        <f>SUM(I78:K78)</f>
        <v>0</v>
      </c>
      <c r="M78" s="571" t="e">
        <f t="shared" si="18"/>
        <v>#DIV/0!</v>
      </c>
      <c r="N78" s="52"/>
    </row>
    <row r="79" spans="1:19" ht="17.25" customHeight="1">
      <c r="A79" s="1007"/>
      <c r="B79" s="664" t="s">
        <v>203</v>
      </c>
      <c r="C79" s="572" t="s">
        <v>196</v>
      </c>
      <c r="D79" s="665">
        <v>3158.3</v>
      </c>
      <c r="E79" s="666">
        <v>38712.1</v>
      </c>
      <c r="F79" s="575">
        <v>22136.7</v>
      </c>
      <c r="G79" s="614">
        <v>0</v>
      </c>
      <c r="H79" s="575">
        <f t="shared" si="22"/>
        <v>60848.800000000003</v>
      </c>
      <c r="I79" s="614">
        <v>186</v>
      </c>
      <c r="J79" s="573">
        <v>0</v>
      </c>
      <c r="K79" s="576">
        <v>0</v>
      </c>
      <c r="L79" s="574">
        <f>SUM(I79:K79)</f>
        <v>186</v>
      </c>
      <c r="M79" s="547">
        <f t="shared" si="18"/>
        <v>3.0567570765569737E-3</v>
      </c>
      <c r="N79" s="52"/>
    </row>
    <row r="80" spans="1:19" ht="20.25" customHeight="1">
      <c r="A80" s="1007"/>
      <c r="B80" s="667" t="s">
        <v>78</v>
      </c>
      <c r="C80" s="103" t="s">
        <v>197</v>
      </c>
      <c r="D80" s="544">
        <v>373</v>
      </c>
      <c r="E80" s="545">
        <v>373</v>
      </c>
      <c r="F80" s="541">
        <v>0</v>
      </c>
      <c r="G80" s="546">
        <v>0</v>
      </c>
      <c r="H80" s="541">
        <f t="shared" si="22"/>
        <v>373</v>
      </c>
      <c r="I80" s="546">
        <v>296.89999999999998</v>
      </c>
      <c r="J80" s="544">
        <v>0</v>
      </c>
      <c r="K80" s="531">
        <v>0</v>
      </c>
      <c r="L80" s="81">
        <f>SUM(I80:K80)</f>
        <v>296.89999999999998</v>
      </c>
      <c r="M80" s="547">
        <f t="shared" si="18"/>
        <v>0.79597855227882031</v>
      </c>
      <c r="N80" s="52"/>
    </row>
    <row r="81" spans="1:14" ht="20.25" customHeight="1">
      <c r="A81" s="1007"/>
      <c r="B81" s="668" t="s">
        <v>345</v>
      </c>
      <c r="C81" s="669" t="s">
        <v>168</v>
      </c>
      <c r="D81" s="548">
        <v>0</v>
      </c>
      <c r="E81" s="83">
        <v>15</v>
      </c>
      <c r="F81" s="83">
        <v>0</v>
      </c>
      <c r="G81" s="83">
        <v>0</v>
      </c>
      <c r="H81" s="541">
        <f t="shared" si="22"/>
        <v>15</v>
      </c>
      <c r="I81" s="83">
        <v>15</v>
      </c>
      <c r="J81" s="548">
        <v>0</v>
      </c>
      <c r="K81" s="548">
        <v>0</v>
      </c>
      <c r="L81" s="548">
        <f>SUM(I81:K81)</f>
        <v>15</v>
      </c>
      <c r="M81" s="582">
        <f t="shared" si="18"/>
        <v>1</v>
      </c>
      <c r="N81" s="52"/>
    </row>
    <row r="82" spans="1:14" ht="20.25" customHeight="1">
      <c r="A82" s="1008"/>
      <c r="B82" s="1009" t="s">
        <v>164</v>
      </c>
      <c r="C82" s="1010"/>
      <c r="D82" s="73">
        <f t="shared" ref="D82:K82" si="24">SUM(D79:D81)</f>
        <v>3531.3</v>
      </c>
      <c r="E82" s="73">
        <f t="shared" si="24"/>
        <v>39100.1</v>
      </c>
      <c r="F82" s="73">
        <f t="shared" si="24"/>
        <v>22136.7</v>
      </c>
      <c r="G82" s="73">
        <f t="shared" si="24"/>
        <v>0</v>
      </c>
      <c r="H82" s="73">
        <f t="shared" si="24"/>
        <v>61236.800000000003</v>
      </c>
      <c r="I82" s="73">
        <f t="shared" si="24"/>
        <v>497.9</v>
      </c>
      <c r="J82" s="73">
        <f t="shared" si="24"/>
        <v>0</v>
      </c>
      <c r="K82" s="73">
        <f t="shared" si="24"/>
        <v>0</v>
      </c>
      <c r="L82" s="73">
        <f>SUM(L79:L81)</f>
        <v>497.9</v>
      </c>
      <c r="M82" s="560">
        <f t="shared" si="18"/>
        <v>8.1307318475165244E-3</v>
      </c>
      <c r="N82" s="52"/>
    </row>
    <row r="83" spans="1:14" ht="24" customHeight="1" thickBot="1">
      <c r="A83" s="1044" t="s">
        <v>204</v>
      </c>
      <c r="B83" s="1045"/>
      <c r="C83" s="1045"/>
      <c r="D83" s="74">
        <f t="shared" ref="D83:K83" si="25">D9+D14+D18+D31+D36+D51+D58+D66+D77+D82</f>
        <v>917856.9</v>
      </c>
      <c r="E83" s="75">
        <f t="shared" si="25"/>
        <v>613329.9</v>
      </c>
      <c r="F83" s="74">
        <f t="shared" si="25"/>
        <v>430136.8</v>
      </c>
      <c r="G83" s="76">
        <f t="shared" si="25"/>
        <v>2160.1999999999998</v>
      </c>
      <c r="H83" s="74">
        <f t="shared" si="25"/>
        <v>1045626.8999999999</v>
      </c>
      <c r="I83" s="75">
        <f t="shared" si="25"/>
        <v>493325.20000000007</v>
      </c>
      <c r="J83" s="74">
        <f t="shared" si="25"/>
        <v>252611.7</v>
      </c>
      <c r="K83" s="76">
        <f t="shared" si="25"/>
        <v>1913.8999999999999</v>
      </c>
      <c r="L83" s="75">
        <f>SUM(I83:K83)</f>
        <v>747850.80000000016</v>
      </c>
      <c r="M83" s="77">
        <f t="shared" si="18"/>
        <v>0.71521763642461789</v>
      </c>
      <c r="N83" s="52"/>
    </row>
    <row r="84" spans="1:14" ht="15" customHeight="1">
      <c r="A84" s="62"/>
      <c r="B84" s="62"/>
      <c r="C84" s="62"/>
      <c r="D84" s="568"/>
      <c r="E84" s="62"/>
      <c r="F84" s="670"/>
      <c r="G84" s="670"/>
      <c r="H84" s="670"/>
      <c r="I84" s="670"/>
      <c r="J84" s="670"/>
      <c r="K84" s="670"/>
      <c r="L84" s="568"/>
      <c r="M84" s="568"/>
      <c r="N84" s="52"/>
    </row>
    <row r="85" spans="1:14" ht="15" customHeight="1">
      <c r="A85" s="58"/>
      <c r="B85" s="58"/>
      <c r="C85" s="58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2"/>
    </row>
    <row r="86" spans="1:14" ht="15" customHeight="1">
      <c r="A86" s="58"/>
      <c r="B86" s="58"/>
      <c r="C86" s="58"/>
      <c r="D86" s="59"/>
      <c r="E86" s="58"/>
      <c r="F86" s="63"/>
      <c r="G86" s="63"/>
      <c r="H86" s="63"/>
      <c r="I86" s="63"/>
      <c r="J86" s="63"/>
      <c r="K86" s="63"/>
      <c r="L86" s="59"/>
      <c r="M86" s="59"/>
      <c r="N86" s="52"/>
    </row>
    <row r="87" spans="1:14" ht="15" customHeight="1">
      <c r="A87" s="58"/>
      <c r="B87" s="58"/>
      <c r="C87" s="58"/>
      <c r="D87" s="59"/>
      <c r="E87" s="58"/>
      <c r="F87" s="63"/>
      <c r="G87" s="63"/>
      <c r="H87" s="63"/>
      <c r="I87" s="63"/>
      <c r="J87" s="63"/>
      <c r="K87" s="63"/>
      <c r="L87" s="59"/>
      <c r="M87" s="59"/>
      <c r="N87" s="52"/>
    </row>
    <row r="88" spans="1:14" ht="15" customHeight="1">
      <c r="A88" s="58"/>
      <c r="B88" s="58"/>
      <c r="C88" s="58"/>
      <c r="D88" s="59"/>
      <c r="E88" s="58"/>
      <c r="F88" s="63"/>
      <c r="G88" s="63"/>
      <c r="H88" s="63"/>
      <c r="I88" s="63"/>
      <c r="J88" s="63"/>
      <c r="K88" s="63"/>
      <c r="L88" s="59"/>
      <c r="M88" s="59"/>
      <c r="N88" s="52"/>
    </row>
    <row r="89" spans="1:14" ht="15" customHeight="1">
      <c r="A89" s="58"/>
      <c r="B89" s="58"/>
      <c r="C89" s="58"/>
      <c r="D89" s="59"/>
      <c r="E89" s="58"/>
      <c r="F89" s="63"/>
      <c r="G89" s="63"/>
      <c r="H89" s="63"/>
      <c r="I89" s="63"/>
      <c r="J89" s="63"/>
      <c r="K89" s="63"/>
      <c r="L89" s="59"/>
      <c r="M89" s="59"/>
      <c r="N89" s="52"/>
    </row>
    <row r="90" spans="1:14" ht="15" customHeight="1">
      <c r="A90" s="58"/>
      <c r="B90" s="58"/>
      <c r="C90" s="58"/>
      <c r="D90" s="59"/>
      <c r="E90" s="58"/>
      <c r="F90" s="63"/>
      <c r="G90" s="63"/>
      <c r="H90" s="63"/>
      <c r="I90" s="63"/>
      <c r="J90" s="63"/>
      <c r="K90" s="63"/>
      <c r="L90" s="59"/>
      <c r="M90" s="59"/>
      <c r="N90" s="52"/>
    </row>
    <row r="91" spans="1:14" ht="15" customHeight="1">
      <c r="A91" s="58"/>
      <c r="B91" s="58"/>
      <c r="C91" s="58"/>
      <c r="D91" s="59"/>
      <c r="E91" s="58"/>
      <c r="F91" s="63"/>
      <c r="G91" s="63"/>
      <c r="H91" s="63"/>
      <c r="I91" s="63"/>
      <c r="J91" s="63"/>
      <c r="K91" s="63"/>
      <c r="L91" s="59"/>
      <c r="M91" s="59"/>
      <c r="N91" s="52"/>
    </row>
    <row r="92" spans="1:14" ht="15" customHeight="1">
      <c r="A92" s="58"/>
      <c r="B92" s="58"/>
      <c r="C92" s="58"/>
      <c r="D92" s="59"/>
      <c r="E92" s="58"/>
      <c r="F92" s="63"/>
      <c r="G92" s="63"/>
      <c r="H92" s="63"/>
      <c r="I92" s="63"/>
      <c r="J92" s="63"/>
      <c r="K92" s="63"/>
      <c r="L92" s="59"/>
      <c r="M92" s="59"/>
      <c r="N92" s="52"/>
    </row>
    <row r="93" spans="1:14" ht="15" customHeight="1">
      <c r="A93" s="58"/>
      <c r="B93" s="58"/>
      <c r="C93" s="58"/>
      <c r="D93" s="59"/>
      <c r="E93" s="58"/>
      <c r="F93" s="63"/>
      <c r="G93" s="63"/>
      <c r="H93" s="63"/>
      <c r="I93" s="63"/>
      <c r="J93" s="63"/>
      <c r="K93" s="63"/>
      <c r="L93" s="59"/>
      <c r="M93" s="59"/>
      <c r="N93" s="52"/>
    </row>
    <row r="94" spans="1:14" ht="15" customHeight="1">
      <c r="A94" s="58"/>
      <c r="B94" s="58"/>
      <c r="C94" s="58"/>
      <c r="D94" s="59"/>
      <c r="E94" s="58"/>
      <c r="F94" s="63"/>
      <c r="G94" s="63"/>
      <c r="H94" s="63"/>
      <c r="I94" s="63"/>
      <c r="J94" s="63"/>
      <c r="K94" s="63"/>
      <c r="L94" s="59"/>
      <c r="M94" s="59"/>
      <c r="N94" s="52"/>
    </row>
    <row r="95" spans="1:14" ht="15" customHeight="1">
      <c r="A95" s="58"/>
      <c r="B95" s="58"/>
      <c r="C95" s="58"/>
      <c r="D95" s="59"/>
      <c r="E95" s="58"/>
      <c r="F95" s="63"/>
      <c r="G95" s="63"/>
      <c r="H95" s="63"/>
      <c r="I95" s="63"/>
      <c r="J95" s="63"/>
      <c r="K95" s="63"/>
      <c r="L95" s="59"/>
      <c r="M95" s="59"/>
      <c r="N95" s="52"/>
    </row>
    <row r="96" spans="1:14" ht="15" customHeight="1">
      <c r="A96" s="58"/>
      <c r="B96" s="58"/>
      <c r="C96" s="58"/>
      <c r="D96" s="59"/>
      <c r="E96" s="58"/>
      <c r="F96" s="63"/>
      <c r="G96" s="63"/>
      <c r="H96" s="63"/>
      <c r="I96" s="63"/>
      <c r="J96" s="63"/>
      <c r="K96" s="63"/>
      <c r="L96" s="59"/>
      <c r="M96" s="59"/>
      <c r="N96" s="52"/>
    </row>
    <row r="97" spans="1:14" ht="15" customHeight="1">
      <c r="A97" s="58"/>
      <c r="B97" s="58"/>
      <c r="C97" s="58"/>
      <c r="D97" s="59"/>
      <c r="E97" s="58"/>
      <c r="F97" s="63"/>
      <c r="G97" s="63"/>
      <c r="H97" s="63"/>
      <c r="I97" s="63"/>
      <c r="J97" s="63"/>
      <c r="K97" s="63"/>
      <c r="L97" s="59"/>
      <c r="M97" s="59"/>
      <c r="N97" s="52"/>
    </row>
    <row r="98" spans="1:14" ht="15" customHeight="1">
      <c r="A98" s="58"/>
      <c r="B98" s="58"/>
      <c r="C98" s="58"/>
      <c r="D98" s="59"/>
      <c r="E98" s="58"/>
      <c r="F98" s="63"/>
      <c r="G98" s="63"/>
      <c r="H98" s="63"/>
      <c r="I98" s="63"/>
      <c r="J98" s="63"/>
      <c r="K98" s="63"/>
      <c r="L98" s="59"/>
      <c r="M98" s="59"/>
      <c r="N98" s="52"/>
    </row>
    <row r="99" spans="1:14" ht="15" customHeight="1">
      <c r="A99" s="58"/>
      <c r="B99" s="58"/>
      <c r="C99" s="58"/>
      <c r="D99" s="59"/>
      <c r="E99" s="58"/>
      <c r="F99" s="63"/>
      <c r="G99" s="63"/>
      <c r="H99" s="63"/>
      <c r="I99" s="63"/>
      <c r="J99" s="63"/>
      <c r="K99" s="63"/>
      <c r="L99" s="59"/>
      <c r="M99" s="59"/>
      <c r="N99" s="52"/>
    </row>
    <row r="100" spans="1:14" ht="15" customHeight="1">
      <c r="A100" s="58"/>
      <c r="B100" s="58"/>
      <c r="C100" s="58"/>
      <c r="D100" s="59"/>
      <c r="E100" s="58"/>
      <c r="F100" s="63"/>
      <c r="G100" s="63"/>
      <c r="H100" s="63"/>
      <c r="I100" s="63"/>
      <c r="J100" s="63"/>
      <c r="K100" s="63"/>
      <c r="L100" s="59"/>
      <c r="M100" s="59"/>
      <c r="N100" s="52"/>
    </row>
    <row r="101" spans="1:14" ht="15" customHeight="1">
      <c r="A101" s="58"/>
      <c r="B101" s="58"/>
      <c r="C101" s="58"/>
      <c r="D101" s="59"/>
      <c r="E101" s="58"/>
      <c r="F101" s="63"/>
      <c r="G101" s="63"/>
      <c r="H101" s="63"/>
      <c r="I101" s="63"/>
      <c r="J101" s="63"/>
      <c r="K101" s="63"/>
      <c r="L101" s="59"/>
      <c r="M101" s="59"/>
      <c r="N101" s="52"/>
    </row>
    <row r="102" spans="1:14" ht="15" customHeight="1">
      <c r="A102" s="58"/>
      <c r="B102" s="58"/>
      <c r="C102" s="58"/>
      <c r="D102" s="59"/>
      <c r="E102" s="58"/>
      <c r="F102" s="63"/>
      <c r="G102" s="63"/>
      <c r="H102" s="63"/>
      <c r="I102" s="63"/>
      <c r="J102" s="63"/>
      <c r="K102" s="63"/>
      <c r="L102" s="59"/>
      <c r="M102" s="59"/>
      <c r="N102" s="52"/>
    </row>
    <row r="103" spans="1:14" ht="15" customHeight="1">
      <c r="A103" s="58"/>
      <c r="B103" s="58"/>
      <c r="C103" s="58"/>
      <c r="D103" s="59"/>
      <c r="E103" s="58"/>
      <c r="F103" s="63"/>
      <c r="G103" s="63"/>
      <c r="H103" s="63"/>
      <c r="I103" s="63"/>
      <c r="J103" s="63"/>
      <c r="K103" s="63"/>
      <c r="L103" s="59"/>
      <c r="M103" s="59"/>
      <c r="N103" s="52"/>
    </row>
    <row r="104" spans="1:14" ht="15" customHeight="1">
      <c r="A104" s="58"/>
      <c r="B104" s="58"/>
      <c r="C104" s="58"/>
      <c r="D104" s="59"/>
      <c r="E104" s="58"/>
      <c r="F104" s="63"/>
      <c r="G104" s="63"/>
      <c r="H104" s="63"/>
      <c r="I104" s="63"/>
      <c r="J104" s="63"/>
      <c r="K104" s="63"/>
      <c r="L104" s="59"/>
      <c r="M104" s="59"/>
      <c r="N104" s="52"/>
    </row>
    <row r="105" spans="1:14" ht="15" customHeight="1">
      <c r="A105" s="58"/>
      <c r="B105" s="58"/>
      <c r="C105" s="58"/>
      <c r="D105" s="59"/>
      <c r="E105" s="58"/>
      <c r="F105" s="63"/>
      <c r="G105" s="63"/>
      <c r="H105" s="63"/>
      <c r="I105" s="63"/>
      <c r="J105" s="63"/>
      <c r="K105" s="63"/>
      <c r="L105" s="59"/>
      <c r="M105" s="59"/>
      <c r="N105" s="52"/>
    </row>
    <row r="106" spans="1:14" ht="15" customHeight="1">
      <c r="A106" s="58"/>
      <c r="B106" s="58"/>
      <c r="C106" s="58"/>
      <c r="D106" s="59"/>
      <c r="E106" s="58"/>
      <c r="F106" s="63"/>
      <c r="G106" s="63"/>
      <c r="H106" s="63"/>
      <c r="I106" s="63"/>
      <c r="J106" s="63"/>
      <c r="K106" s="63"/>
      <c r="L106" s="59"/>
      <c r="M106" s="59"/>
      <c r="N106" s="52"/>
    </row>
    <row r="107" spans="1:14" ht="15" customHeight="1">
      <c r="A107" s="58"/>
      <c r="B107" s="58"/>
      <c r="C107" s="58"/>
      <c r="D107" s="59"/>
      <c r="E107" s="58"/>
      <c r="F107" s="63"/>
      <c r="G107" s="63"/>
      <c r="H107" s="63"/>
      <c r="I107" s="63"/>
      <c r="J107" s="63"/>
      <c r="K107" s="63"/>
      <c r="L107" s="59"/>
      <c r="M107" s="59"/>
      <c r="N107" s="52"/>
    </row>
    <row r="108" spans="1:14" ht="15" customHeight="1">
      <c r="A108" s="58"/>
      <c r="B108" s="58"/>
      <c r="C108" s="58"/>
      <c r="D108" s="59"/>
      <c r="E108" s="58"/>
      <c r="F108" s="63"/>
      <c r="G108" s="63"/>
      <c r="H108" s="63"/>
      <c r="I108" s="63"/>
      <c r="J108" s="63"/>
      <c r="K108" s="63"/>
      <c r="L108" s="59"/>
      <c r="M108" s="59"/>
      <c r="N108" s="52"/>
    </row>
    <row r="109" spans="1:14" ht="15" customHeight="1">
      <c r="A109" s="58"/>
      <c r="B109" s="58"/>
      <c r="C109" s="58"/>
      <c r="D109" s="59"/>
      <c r="E109" s="58"/>
      <c r="F109" s="63"/>
      <c r="G109" s="63"/>
      <c r="H109" s="63"/>
      <c r="I109" s="63"/>
      <c r="J109" s="63"/>
      <c r="K109" s="63"/>
      <c r="L109" s="59"/>
      <c r="M109" s="59"/>
      <c r="N109" s="52"/>
    </row>
    <row r="110" spans="1:14" ht="15" customHeight="1">
      <c r="A110" s="58"/>
      <c r="B110" s="58"/>
      <c r="C110" s="58"/>
      <c r="D110" s="59"/>
      <c r="E110" s="58"/>
      <c r="F110" s="63"/>
      <c r="G110" s="63"/>
      <c r="H110" s="63"/>
      <c r="I110" s="63"/>
      <c r="J110" s="63"/>
      <c r="K110" s="63"/>
      <c r="L110" s="59"/>
      <c r="M110" s="59"/>
      <c r="N110" s="52"/>
    </row>
    <row r="111" spans="1:14" ht="15" customHeight="1">
      <c r="A111" s="58"/>
      <c r="B111" s="58"/>
      <c r="C111" s="58"/>
      <c r="D111" s="59"/>
      <c r="E111" s="58"/>
      <c r="F111" s="63"/>
      <c r="G111" s="63"/>
      <c r="H111" s="63"/>
      <c r="I111" s="63"/>
      <c r="J111" s="63"/>
      <c r="K111" s="63"/>
      <c r="L111" s="59"/>
      <c r="M111" s="59"/>
      <c r="N111" s="52"/>
    </row>
    <row r="112" spans="1:14" ht="15" customHeight="1">
      <c r="A112" s="58"/>
      <c r="B112" s="58"/>
      <c r="C112" s="58"/>
      <c r="D112" s="59"/>
      <c r="E112" s="58"/>
      <c r="F112" s="63"/>
      <c r="G112" s="63"/>
      <c r="H112" s="63"/>
      <c r="I112" s="63"/>
      <c r="J112" s="63"/>
      <c r="K112" s="63"/>
      <c r="L112" s="59"/>
      <c r="M112" s="59"/>
      <c r="N112" s="52"/>
    </row>
    <row r="113" spans="1:14" ht="15" customHeight="1">
      <c r="A113" s="58"/>
      <c r="B113" s="58"/>
      <c r="C113" s="58"/>
      <c r="D113" s="59"/>
      <c r="E113" s="58"/>
      <c r="F113" s="63"/>
      <c r="G113" s="63"/>
      <c r="H113" s="63"/>
      <c r="I113" s="63"/>
      <c r="J113" s="63"/>
      <c r="K113" s="63"/>
      <c r="L113" s="59"/>
      <c r="M113" s="59"/>
      <c r="N113" s="52"/>
    </row>
    <row r="114" spans="1:14" ht="15" customHeight="1">
      <c r="A114" s="58"/>
      <c r="B114" s="58"/>
      <c r="C114" s="58"/>
      <c r="D114" s="59"/>
      <c r="E114" s="58"/>
      <c r="F114" s="63"/>
      <c r="G114" s="63"/>
      <c r="H114" s="63"/>
      <c r="I114" s="63"/>
      <c r="J114" s="63"/>
      <c r="K114" s="63"/>
      <c r="L114" s="59"/>
      <c r="M114" s="59"/>
      <c r="N114" s="52"/>
    </row>
    <row r="115" spans="1:14" ht="15" customHeight="1">
      <c r="A115" s="58"/>
      <c r="B115" s="58"/>
      <c r="C115" s="58"/>
      <c r="D115" s="59"/>
      <c r="E115" s="58"/>
      <c r="F115" s="63"/>
      <c r="G115" s="63"/>
      <c r="H115" s="63"/>
      <c r="I115" s="63"/>
      <c r="J115" s="63"/>
      <c r="K115" s="63"/>
      <c r="L115" s="59"/>
      <c r="M115" s="59"/>
      <c r="N115" s="52"/>
    </row>
    <row r="116" spans="1:14" ht="15" customHeight="1">
      <c r="A116" s="58"/>
      <c r="B116" s="58"/>
      <c r="C116" s="58"/>
      <c r="D116" s="59"/>
      <c r="E116" s="58"/>
      <c r="F116" s="63"/>
      <c r="G116" s="63"/>
      <c r="H116" s="63"/>
      <c r="I116" s="63"/>
      <c r="J116" s="63"/>
      <c r="K116" s="63"/>
      <c r="L116" s="59"/>
      <c r="M116" s="59"/>
      <c r="N116" s="52"/>
    </row>
    <row r="117" spans="1:14" ht="15" customHeight="1">
      <c r="A117" s="58"/>
      <c r="B117" s="58"/>
      <c r="C117" s="58"/>
      <c r="D117" s="59"/>
      <c r="E117" s="58"/>
      <c r="F117" s="63"/>
      <c r="G117" s="63"/>
      <c r="H117" s="63"/>
      <c r="I117" s="63"/>
      <c r="J117" s="63"/>
      <c r="K117" s="63"/>
      <c r="L117" s="59"/>
      <c r="M117" s="59"/>
      <c r="N117" s="52"/>
    </row>
    <row r="118" spans="1:14" ht="15" customHeight="1">
      <c r="A118" s="58"/>
      <c r="B118" s="58"/>
      <c r="C118" s="58"/>
      <c r="D118" s="59"/>
      <c r="E118" s="58"/>
      <c r="F118" s="63"/>
      <c r="G118" s="63"/>
      <c r="H118" s="63"/>
      <c r="I118" s="63"/>
      <c r="J118" s="63"/>
      <c r="K118" s="63"/>
      <c r="L118" s="59"/>
      <c r="M118" s="59"/>
      <c r="N118" s="52"/>
    </row>
    <row r="119" spans="1:14" ht="15" customHeight="1">
      <c r="A119" s="58"/>
      <c r="B119" s="58"/>
      <c r="C119" s="58"/>
      <c r="D119" s="59"/>
      <c r="E119" s="58"/>
      <c r="F119" s="63"/>
      <c r="G119" s="63"/>
      <c r="H119" s="63"/>
      <c r="I119" s="63"/>
      <c r="J119" s="63"/>
      <c r="K119" s="63"/>
      <c r="L119" s="59"/>
      <c r="M119" s="59"/>
      <c r="N119" s="52"/>
    </row>
    <row r="120" spans="1:14" ht="15" customHeight="1">
      <c r="A120" s="58"/>
      <c r="B120" s="58"/>
      <c r="C120" s="58"/>
      <c r="D120" s="59"/>
      <c r="E120" s="58"/>
      <c r="F120" s="63"/>
      <c r="G120" s="63"/>
      <c r="H120" s="63"/>
      <c r="I120" s="63"/>
      <c r="J120" s="63"/>
      <c r="K120" s="63"/>
      <c r="L120" s="59"/>
      <c r="M120" s="59"/>
      <c r="N120" s="52"/>
    </row>
    <row r="121" spans="1:14" ht="15" customHeight="1">
      <c r="A121" s="58"/>
      <c r="B121" s="58"/>
      <c r="C121" s="58"/>
      <c r="D121" s="59"/>
      <c r="E121" s="58"/>
      <c r="F121" s="63"/>
      <c r="G121" s="63"/>
      <c r="H121" s="63"/>
      <c r="I121" s="63"/>
      <c r="J121" s="63"/>
      <c r="K121" s="63"/>
      <c r="L121" s="59"/>
      <c r="M121" s="59"/>
      <c r="N121" s="52"/>
    </row>
    <row r="122" spans="1:14" ht="15" customHeight="1">
      <c r="A122" s="58"/>
      <c r="B122" s="58"/>
      <c r="C122" s="58"/>
      <c r="D122" s="59"/>
      <c r="E122" s="58"/>
      <c r="F122" s="63"/>
      <c r="G122" s="63"/>
      <c r="H122" s="63"/>
      <c r="I122" s="63"/>
      <c r="J122" s="63"/>
      <c r="K122" s="63"/>
      <c r="L122" s="59"/>
      <c r="M122" s="59"/>
      <c r="N122" s="52"/>
    </row>
    <row r="123" spans="1:14" ht="15" customHeight="1">
      <c r="A123" s="58"/>
      <c r="B123" s="58"/>
      <c r="C123" s="58"/>
      <c r="D123" s="59"/>
      <c r="E123" s="58"/>
      <c r="F123" s="63"/>
      <c r="G123" s="63"/>
      <c r="H123" s="63"/>
      <c r="I123" s="63"/>
      <c r="J123" s="63"/>
      <c r="K123" s="63"/>
      <c r="L123" s="59"/>
      <c r="M123" s="59"/>
      <c r="N123" s="52"/>
    </row>
    <row r="124" spans="1:14" ht="15" customHeight="1">
      <c r="A124" s="58"/>
      <c r="B124" s="58"/>
      <c r="C124" s="58"/>
      <c r="D124" s="59"/>
      <c r="E124" s="58"/>
      <c r="F124" s="63"/>
      <c r="G124" s="63"/>
      <c r="H124" s="63"/>
      <c r="I124" s="63"/>
      <c r="J124" s="63"/>
      <c r="K124" s="63"/>
      <c r="L124" s="59"/>
      <c r="M124" s="59"/>
      <c r="N124" s="52"/>
    </row>
    <row r="125" spans="1:14" ht="15" customHeight="1">
      <c r="A125" s="58"/>
      <c r="B125" s="58"/>
      <c r="C125" s="58"/>
      <c r="D125" s="59"/>
      <c r="E125" s="58"/>
      <c r="F125" s="63"/>
      <c r="G125" s="63"/>
      <c r="H125" s="63"/>
      <c r="I125" s="63"/>
      <c r="J125" s="63"/>
      <c r="K125" s="63"/>
      <c r="L125" s="59"/>
      <c r="M125" s="59"/>
      <c r="N125" s="52"/>
    </row>
    <row r="126" spans="1:14" ht="15" customHeight="1">
      <c r="A126" s="58"/>
      <c r="B126" s="58"/>
      <c r="C126" s="58"/>
      <c r="D126" s="59"/>
      <c r="E126" s="58"/>
      <c r="F126" s="63"/>
      <c r="G126" s="63"/>
      <c r="H126" s="63"/>
      <c r="I126" s="63"/>
      <c r="J126" s="63"/>
      <c r="K126" s="63"/>
      <c r="L126" s="59"/>
      <c r="M126" s="59"/>
      <c r="N126" s="52"/>
    </row>
    <row r="127" spans="1:14" ht="15" customHeight="1">
      <c r="A127" s="58"/>
      <c r="B127" s="58"/>
      <c r="C127" s="58"/>
      <c r="D127" s="59"/>
      <c r="E127" s="58"/>
      <c r="F127" s="63"/>
      <c r="G127" s="63"/>
      <c r="H127" s="63"/>
      <c r="I127" s="63"/>
      <c r="J127" s="63"/>
      <c r="K127" s="63"/>
      <c r="L127" s="59"/>
      <c r="M127" s="59"/>
      <c r="N127" s="52"/>
    </row>
    <row r="128" spans="1:14" ht="15" customHeight="1">
      <c r="A128" s="58"/>
      <c r="B128" s="58"/>
      <c r="C128" s="58"/>
      <c r="D128" s="59"/>
      <c r="E128" s="58"/>
      <c r="F128" s="63"/>
      <c r="G128" s="63"/>
      <c r="H128" s="63"/>
      <c r="I128" s="63"/>
      <c r="J128" s="63"/>
      <c r="K128" s="63"/>
      <c r="L128" s="59"/>
      <c r="M128" s="59"/>
      <c r="N128" s="52"/>
    </row>
    <row r="129" spans="1:14" ht="15" customHeight="1">
      <c r="A129" s="58"/>
      <c r="B129" s="58"/>
      <c r="C129" s="58"/>
      <c r="D129" s="59"/>
      <c r="E129" s="58"/>
      <c r="F129" s="63"/>
      <c r="G129" s="63"/>
      <c r="H129" s="63"/>
      <c r="I129" s="63"/>
      <c r="J129" s="63"/>
      <c r="K129" s="63"/>
      <c r="L129" s="59"/>
      <c r="M129" s="59"/>
      <c r="N129" s="52"/>
    </row>
    <row r="130" spans="1:14" ht="15" customHeight="1">
      <c r="A130" s="58"/>
      <c r="B130" s="58"/>
      <c r="C130" s="58"/>
      <c r="D130" s="59"/>
      <c r="E130" s="58"/>
      <c r="F130" s="63"/>
      <c r="G130" s="63"/>
      <c r="H130" s="63"/>
      <c r="I130" s="63"/>
      <c r="J130" s="63"/>
      <c r="K130" s="63"/>
      <c r="L130" s="59"/>
      <c r="M130" s="59"/>
      <c r="N130" s="52"/>
    </row>
    <row r="131" spans="1:14" ht="15" customHeight="1">
      <c r="A131" s="58"/>
      <c r="B131" s="58"/>
      <c r="C131" s="58"/>
      <c r="D131" s="59"/>
      <c r="E131" s="58"/>
      <c r="F131" s="63"/>
      <c r="G131" s="63"/>
      <c r="H131" s="63"/>
      <c r="I131" s="63"/>
      <c r="J131" s="63"/>
      <c r="K131" s="63"/>
      <c r="L131" s="59"/>
      <c r="M131" s="59"/>
      <c r="N131" s="52"/>
    </row>
    <row r="132" spans="1:14" ht="15" customHeight="1">
      <c r="A132" s="58"/>
      <c r="B132" s="58"/>
      <c r="C132" s="58"/>
      <c r="D132" s="59"/>
      <c r="E132" s="58"/>
      <c r="F132" s="63"/>
      <c r="G132" s="63"/>
      <c r="H132" s="63"/>
      <c r="I132" s="63"/>
      <c r="J132" s="63"/>
      <c r="K132" s="63"/>
      <c r="L132" s="59"/>
      <c r="M132" s="59"/>
      <c r="N132" s="52"/>
    </row>
    <row r="133" spans="1:14" ht="15" customHeight="1">
      <c r="A133" s="58"/>
      <c r="B133" s="58"/>
      <c r="C133" s="58"/>
      <c r="D133" s="59"/>
      <c r="E133" s="58"/>
      <c r="F133" s="63"/>
      <c r="G133" s="63"/>
      <c r="H133" s="63"/>
      <c r="I133" s="63"/>
      <c r="J133" s="63"/>
      <c r="K133" s="63"/>
      <c r="L133" s="59"/>
      <c r="M133" s="59"/>
      <c r="N133" s="52"/>
    </row>
    <row r="134" spans="1:14" ht="15" customHeight="1">
      <c r="A134" s="58"/>
      <c r="B134" s="58"/>
      <c r="C134" s="58"/>
      <c r="D134" s="59"/>
      <c r="E134" s="58"/>
      <c r="F134" s="63"/>
      <c r="G134" s="63"/>
      <c r="H134" s="63"/>
      <c r="I134" s="63"/>
      <c r="J134" s="63"/>
      <c r="K134" s="63"/>
      <c r="L134" s="59"/>
      <c r="M134" s="59"/>
      <c r="N134" s="52"/>
    </row>
    <row r="135" spans="1:14" ht="15" customHeight="1">
      <c r="A135" s="58"/>
      <c r="B135" s="58"/>
      <c r="C135" s="58"/>
      <c r="D135" s="59"/>
      <c r="E135" s="58"/>
      <c r="F135" s="63"/>
      <c r="G135" s="63"/>
      <c r="H135" s="63"/>
      <c r="I135" s="63"/>
      <c r="J135" s="63"/>
      <c r="K135" s="63"/>
      <c r="L135" s="59"/>
      <c r="M135" s="59"/>
      <c r="N135" s="52"/>
    </row>
    <row r="136" spans="1:14" ht="15" customHeight="1">
      <c r="A136" s="58"/>
      <c r="B136" s="58"/>
      <c r="C136" s="58"/>
      <c r="D136" s="59"/>
      <c r="E136" s="58"/>
      <c r="F136" s="63"/>
      <c r="G136" s="63"/>
      <c r="H136" s="63"/>
      <c r="I136" s="63"/>
      <c r="J136" s="63"/>
      <c r="K136" s="63"/>
      <c r="L136" s="59"/>
      <c r="M136" s="59"/>
      <c r="N136" s="52"/>
    </row>
    <row r="137" spans="1:14" ht="15" customHeight="1">
      <c r="A137" s="58"/>
      <c r="B137" s="58"/>
      <c r="C137" s="58"/>
      <c r="D137" s="59"/>
      <c r="E137" s="58"/>
      <c r="F137" s="63"/>
      <c r="G137" s="63"/>
      <c r="H137" s="63"/>
      <c r="I137" s="63"/>
      <c r="J137" s="63"/>
      <c r="K137" s="63"/>
      <c r="L137" s="59"/>
      <c r="M137" s="59"/>
      <c r="N137" s="52"/>
    </row>
    <row r="138" spans="1:14" ht="15" customHeight="1">
      <c r="A138" s="58"/>
      <c r="B138" s="58"/>
      <c r="C138" s="58"/>
      <c r="D138" s="59"/>
      <c r="E138" s="58"/>
      <c r="F138" s="63"/>
      <c r="G138" s="63"/>
      <c r="H138" s="63"/>
      <c r="I138" s="63"/>
      <c r="J138" s="63"/>
      <c r="K138" s="63"/>
      <c r="L138" s="59"/>
      <c r="M138" s="59"/>
      <c r="N138" s="52"/>
    </row>
    <row r="139" spans="1:14" ht="15" customHeight="1">
      <c r="A139" s="58"/>
      <c r="B139" s="58"/>
      <c r="C139" s="58"/>
      <c r="D139" s="59"/>
      <c r="E139" s="58"/>
      <c r="F139" s="63"/>
      <c r="G139" s="63"/>
      <c r="H139" s="63"/>
      <c r="I139" s="63"/>
      <c r="J139" s="63"/>
      <c r="K139" s="63"/>
      <c r="L139" s="59"/>
      <c r="M139" s="59"/>
      <c r="N139" s="52"/>
    </row>
    <row r="140" spans="1:14" ht="15" customHeight="1">
      <c r="A140" s="58"/>
      <c r="B140" s="58"/>
      <c r="C140" s="58"/>
      <c r="D140" s="59"/>
      <c r="E140" s="58"/>
      <c r="F140" s="63"/>
      <c r="G140" s="63"/>
      <c r="H140" s="63"/>
      <c r="I140" s="63"/>
      <c r="J140" s="63"/>
      <c r="K140" s="63"/>
      <c r="L140" s="59"/>
      <c r="M140" s="59"/>
      <c r="N140" s="52"/>
    </row>
    <row r="141" spans="1:14" ht="15" customHeight="1">
      <c r="A141" s="58"/>
      <c r="B141" s="58"/>
      <c r="C141" s="58"/>
      <c r="D141" s="59"/>
      <c r="E141" s="58"/>
      <c r="F141" s="63"/>
      <c r="G141" s="63"/>
      <c r="H141" s="63"/>
      <c r="I141" s="63"/>
      <c r="J141" s="63"/>
      <c r="K141" s="63"/>
      <c r="L141" s="59"/>
      <c r="M141" s="59"/>
      <c r="N141" s="52"/>
    </row>
    <row r="142" spans="1:14" ht="15" customHeight="1">
      <c r="A142" s="58"/>
      <c r="B142" s="58"/>
      <c r="C142" s="58"/>
      <c r="D142" s="59"/>
      <c r="E142" s="58"/>
      <c r="F142" s="63"/>
      <c r="G142" s="63"/>
      <c r="H142" s="63"/>
      <c r="I142" s="63"/>
      <c r="J142" s="63"/>
      <c r="K142" s="63"/>
      <c r="L142" s="59"/>
      <c r="M142" s="59"/>
      <c r="N142" s="52"/>
    </row>
    <row r="143" spans="1:14" ht="15" customHeight="1">
      <c r="A143" s="58"/>
      <c r="B143" s="58"/>
      <c r="C143" s="58"/>
      <c r="D143" s="59"/>
      <c r="E143" s="58"/>
      <c r="F143" s="63"/>
      <c r="G143" s="63"/>
      <c r="H143" s="63"/>
      <c r="I143" s="63"/>
      <c r="J143" s="63"/>
      <c r="K143" s="63"/>
      <c r="L143" s="59"/>
      <c r="M143" s="59"/>
      <c r="N143" s="52"/>
    </row>
    <row r="144" spans="1:14" ht="15" customHeight="1">
      <c r="A144" s="58"/>
      <c r="B144" s="58"/>
      <c r="C144" s="58"/>
      <c r="D144" s="59"/>
      <c r="E144" s="58"/>
      <c r="F144" s="63"/>
      <c r="G144" s="63"/>
      <c r="H144" s="63"/>
      <c r="I144" s="63"/>
      <c r="J144" s="63"/>
      <c r="K144" s="63"/>
      <c r="L144" s="59"/>
      <c r="M144" s="59"/>
      <c r="N144" s="52"/>
    </row>
    <row r="145" spans="1:14" ht="15" customHeight="1">
      <c r="A145" s="58"/>
      <c r="B145" s="58"/>
      <c r="C145" s="58"/>
      <c r="D145" s="59"/>
      <c r="E145" s="58"/>
      <c r="F145" s="63"/>
      <c r="G145" s="63"/>
      <c r="H145" s="63"/>
      <c r="I145" s="63"/>
      <c r="J145" s="63"/>
      <c r="K145" s="63"/>
      <c r="L145" s="59"/>
      <c r="M145" s="59"/>
      <c r="N145" s="52"/>
    </row>
    <row r="146" spans="1:14" ht="15" customHeight="1">
      <c r="A146" s="58"/>
      <c r="B146" s="58"/>
      <c r="C146" s="58"/>
      <c r="D146" s="59"/>
      <c r="E146" s="58"/>
      <c r="F146" s="63"/>
      <c r="G146" s="63"/>
      <c r="H146" s="63"/>
      <c r="I146" s="63"/>
      <c r="J146" s="63"/>
      <c r="K146" s="63"/>
      <c r="L146" s="59"/>
      <c r="M146" s="59"/>
      <c r="N146" s="52"/>
    </row>
    <row r="147" spans="1:14" ht="15" customHeight="1">
      <c r="A147" s="58"/>
      <c r="B147" s="58"/>
      <c r="C147" s="58"/>
      <c r="D147" s="59"/>
      <c r="E147" s="58"/>
      <c r="F147" s="63"/>
      <c r="G147" s="63"/>
      <c r="H147" s="63"/>
      <c r="I147" s="63"/>
      <c r="J147" s="63"/>
      <c r="K147" s="63"/>
      <c r="L147" s="59"/>
      <c r="M147" s="59"/>
      <c r="N147" s="52"/>
    </row>
    <row r="148" spans="1:14" ht="15" customHeight="1">
      <c r="A148" s="58"/>
      <c r="B148" s="58"/>
      <c r="C148" s="58"/>
      <c r="D148" s="59"/>
      <c r="E148" s="58"/>
      <c r="F148" s="63"/>
      <c r="G148" s="63"/>
      <c r="H148" s="63"/>
      <c r="I148" s="63"/>
      <c r="J148" s="63"/>
      <c r="K148" s="63"/>
      <c r="L148" s="59"/>
      <c r="M148" s="59"/>
      <c r="N148" s="52"/>
    </row>
    <row r="149" spans="1:14" ht="15" customHeight="1">
      <c r="A149" s="58"/>
      <c r="B149" s="58"/>
      <c r="C149" s="58"/>
      <c r="D149" s="59"/>
      <c r="E149" s="58"/>
      <c r="F149" s="63"/>
      <c r="G149" s="63"/>
      <c r="H149" s="63"/>
      <c r="I149" s="63"/>
      <c r="J149" s="63"/>
      <c r="K149" s="63"/>
      <c r="L149" s="59"/>
      <c r="M149" s="59"/>
      <c r="N149" s="52"/>
    </row>
    <row r="150" spans="1:14" ht="15" customHeight="1">
      <c r="A150" s="58"/>
      <c r="B150" s="58"/>
      <c r="C150" s="58"/>
      <c r="D150" s="59"/>
      <c r="E150" s="58"/>
      <c r="F150" s="63"/>
      <c r="G150" s="63"/>
      <c r="H150" s="63"/>
      <c r="I150" s="63"/>
      <c r="J150" s="63"/>
      <c r="K150" s="63"/>
      <c r="L150" s="59"/>
      <c r="M150" s="59"/>
      <c r="N150" s="52"/>
    </row>
    <row r="151" spans="1:14" ht="15" customHeight="1">
      <c r="A151" s="58"/>
      <c r="B151" s="58"/>
      <c r="C151" s="58"/>
      <c r="D151" s="59"/>
      <c r="E151" s="58"/>
      <c r="F151" s="63"/>
      <c r="G151" s="63"/>
      <c r="H151" s="63"/>
      <c r="I151" s="63"/>
      <c r="J151" s="63"/>
      <c r="K151" s="63"/>
      <c r="L151" s="59"/>
      <c r="M151" s="59"/>
      <c r="N151" s="52"/>
    </row>
    <row r="152" spans="1:14" ht="15" customHeight="1">
      <c r="A152" s="58"/>
      <c r="B152" s="58"/>
      <c r="C152" s="58"/>
      <c r="D152" s="59"/>
      <c r="E152" s="58"/>
      <c r="F152" s="63"/>
      <c r="G152" s="63"/>
      <c r="H152" s="63"/>
      <c r="I152" s="63"/>
      <c r="J152" s="63"/>
      <c r="K152" s="63"/>
      <c r="L152" s="59"/>
      <c r="M152" s="59"/>
      <c r="N152" s="52"/>
    </row>
    <row r="153" spans="1:14" ht="15" customHeight="1">
      <c r="A153" s="58"/>
      <c r="B153" s="58"/>
      <c r="C153" s="58"/>
      <c r="D153" s="59"/>
      <c r="E153" s="58"/>
      <c r="F153" s="63"/>
      <c r="G153" s="63"/>
      <c r="H153" s="63"/>
      <c r="I153" s="63"/>
      <c r="J153" s="63"/>
      <c r="K153" s="63"/>
      <c r="L153" s="59"/>
      <c r="M153" s="59"/>
      <c r="N153" s="52"/>
    </row>
    <row r="154" spans="1:14" ht="15" customHeight="1">
      <c r="A154" s="58"/>
      <c r="B154" s="58"/>
      <c r="C154" s="58"/>
      <c r="D154" s="59"/>
      <c r="E154" s="58"/>
      <c r="F154" s="63"/>
      <c r="G154" s="63"/>
      <c r="H154" s="63"/>
      <c r="I154" s="63"/>
      <c r="J154" s="63"/>
      <c r="K154" s="63"/>
      <c r="L154" s="59"/>
      <c r="M154" s="59"/>
      <c r="N154" s="52"/>
    </row>
    <row r="155" spans="1:14" ht="15" customHeight="1">
      <c r="A155" s="58"/>
      <c r="B155" s="58"/>
      <c r="C155" s="58"/>
      <c r="D155" s="59"/>
      <c r="E155" s="58"/>
      <c r="F155" s="63"/>
      <c r="G155" s="63"/>
      <c r="H155" s="63"/>
      <c r="I155" s="63"/>
      <c r="J155" s="63"/>
      <c r="K155" s="63"/>
      <c r="L155" s="59"/>
      <c r="M155" s="59"/>
      <c r="N155" s="52"/>
    </row>
    <row r="156" spans="1:14" ht="15" customHeight="1">
      <c r="A156" s="58"/>
      <c r="B156" s="58"/>
      <c r="C156" s="58"/>
      <c r="D156" s="59"/>
      <c r="E156" s="58"/>
      <c r="F156" s="63"/>
      <c r="G156" s="63"/>
      <c r="H156" s="63"/>
      <c r="I156" s="63"/>
      <c r="J156" s="63"/>
      <c r="K156" s="63"/>
      <c r="L156" s="59"/>
      <c r="M156" s="59"/>
      <c r="N156" s="52"/>
    </row>
    <row r="157" spans="1:14" ht="15" customHeight="1">
      <c r="A157" s="58"/>
      <c r="B157" s="58"/>
      <c r="C157" s="58"/>
      <c r="D157" s="59"/>
      <c r="E157" s="58"/>
      <c r="F157" s="63"/>
      <c r="G157" s="63"/>
      <c r="H157" s="63"/>
      <c r="I157" s="63"/>
      <c r="J157" s="63"/>
      <c r="K157" s="63"/>
      <c r="L157" s="59"/>
      <c r="M157" s="59"/>
      <c r="N157" s="52"/>
    </row>
    <row r="158" spans="1:14" ht="15" customHeight="1">
      <c r="A158" s="58"/>
      <c r="B158" s="58"/>
      <c r="C158" s="58"/>
      <c r="D158" s="59"/>
      <c r="E158" s="58"/>
      <c r="F158" s="63"/>
      <c r="G158" s="63"/>
      <c r="H158" s="63"/>
      <c r="I158" s="63"/>
      <c r="J158" s="63"/>
      <c r="K158" s="63"/>
      <c r="L158" s="59"/>
      <c r="M158" s="59"/>
      <c r="N158" s="52"/>
    </row>
    <row r="159" spans="1:14" ht="15" customHeight="1">
      <c r="A159" s="58"/>
      <c r="B159" s="58"/>
      <c r="C159" s="58"/>
      <c r="D159" s="59"/>
      <c r="E159" s="58"/>
      <c r="F159" s="63"/>
      <c r="G159" s="63"/>
      <c r="H159" s="63"/>
      <c r="I159" s="63"/>
      <c r="J159" s="63"/>
      <c r="K159" s="63"/>
      <c r="L159" s="59"/>
      <c r="M159" s="59"/>
      <c r="N159" s="52"/>
    </row>
    <row r="160" spans="1:14" ht="15" customHeight="1">
      <c r="A160" s="58"/>
      <c r="B160" s="58"/>
      <c r="C160" s="58"/>
      <c r="D160" s="59"/>
      <c r="E160" s="58"/>
      <c r="F160" s="63"/>
      <c r="G160" s="63"/>
      <c r="H160" s="63"/>
      <c r="I160" s="63"/>
      <c r="J160" s="63"/>
      <c r="K160" s="63"/>
      <c r="L160" s="59"/>
      <c r="M160" s="59"/>
      <c r="N160" s="52"/>
    </row>
    <row r="161" spans="1:14" ht="15" customHeight="1">
      <c r="A161" s="58"/>
      <c r="B161" s="58"/>
      <c r="C161" s="58"/>
      <c r="D161" s="59"/>
      <c r="E161" s="58"/>
      <c r="F161" s="63"/>
      <c r="G161" s="63"/>
      <c r="H161" s="63"/>
      <c r="I161" s="63"/>
      <c r="J161" s="63"/>
      <c r="K161" s="63"/>
      <c r="L161" s="59"/>
      <c r="M161" s="59"/>
      <c r="N161" s="52"/>
    </row>
    <row r="162" spans="1:14" ht="15" customHeight="1">
      <c r="A162" s="58"/>
      <c r="B162" s="58"/>
      <c r="C162" s="58"/>
      <c r="D162" s="59"/>
      <c r="E162" s="58"/>
      <c r="F162" s="63"/>
      <c r="G162" s="63"/>
      <c r="H162" s="63"/>
      <c r="I162" s="63"/>
      <c r="J162" s="63"/>
      <c r="K162" s="63"/>
      <c r="L162" s="59"/>
      <c r="M162" s="59"/>
      <c r="N162" s="52"/>
    </row>
    <row r="163" spans="1:14" ht="15" customHeight="1">
      <c r="A163" s="58"/>
      <c r="B163" s="58"/>
      <c r="C163" s="58"/>
      <c r="D163" s="59"/>
      <c r="E163" s="58"/>
      <c r="F163" s="63"/>
      <c r="G163" s="63"/>
      <c r="H163" s="63"/>
      <c r="I163" s="63"/>
      <c r="J163" s="63"/>
      <c r="K163" s="63"/>
      <c r="L163" s="59"/>
      <c r="M163" s="59"/>
      <c r="N163" s="52"/>
    </row>
    <row r="164" spans="1:14" ht="15" customHeight="1">
      <c r="A164" s="58"/>
      <c r="B164" s="58"/>
      <c r="C164" s="58"/>
      <c r="D164" s="59"/>
      <c r="E164" s="58"/>
      <c r="F164" s="63"/>
      <c r="G164" s="63"/>
      <c r="H164" s="63"/>
      <c r="I164" s="63"/>
      <c r="J164" s="63"/>
      <c r="K164" s="63"/>
      <c r="L164" s="59"/>
      <c r="M164" s="59"/>
      <c r="N164" s="52"/>
    </row>
    <row r="165" spans="1:14" ht="15" customHeight="1">
      <c r="A165" s="58"/>
      <c r="B165" s="58"/>
      <c r="C165" s="58"/>
      <c r="D165" s="59"/>
      <c r="E165" s="58"/>
      <c r="F165" s="63"/>
      <c r="G165" s="63"/>
      <c r="H165" s="63"/>
      <c r="I165" s="63"/>
      <c r="J165" s="63"/>
      <c r="K165" s="63"/>
      <c r="L165" s="59"/>
      <c r="M165" s="59"/>
      <c r="N165" s="52"/>
    </row>
    <row r="166" spans="1:14" ht="15" customHeight="1">
      <c r="A166" s="58"/>
      <c r="B166" s="58"/>
      <c r="C166" s="58"/>
      <c r="D166" s="59"/>
      <c r="E166" s="58"/>
      <c r="F166" s="63"/>
      <c r="G166" s="63"/>
      <c r="H166" s="63"/>
      <c r="I166" s="63"/>
      <c r="J166" s="63"/>
      <c r="K166" s="63"/>
      <c r="L166" s="59"/>
      <c r="M166" s="59"/>
      <c r="N166" s="52"/>
    </row>
    <row r="167" spans="1:14" ht="15" customHeight="1">
      <c r="A167" s="58"/>
      <c r="B167" s="58"/>
      <c r="C167" s="58"/>
      <c r="D167" s="59"/>
      <c r="E167" s="58"/>
      <c r="F167" s="63"/>
      <c r="G167" s="63"/>
      <c r="H167" s="63"/>
      <c r="I167" s="63"/>
      <c r="J167" s="63"/>
      <c r="K167" s="63"/>
      <c r="L167" s="59"/>
      <c r="M167" s="59"/>
      <c r="N167" s="52"/>
    </row>
    <row r="168" spans="1:14" ht="15" customHeight="1">
      <c r="A168" s="58"/>
      <c r="B168" s="58"/>
      <c r="C168" s="58"/>
      <c r="D168" s="59"/>
      <c r="E168" s="58"/>
      <c r="F168" s="63"/>
      <c r="G168" s="63"/>
      <c r="H168" s="63"/>
      <c r="I168" s="63"/>
      <c r="J168" s="63"/>
      <c r="K168" s="63"/>
      <c r="L168" s="59"/>
      <c r="M168" s="59"/>
      <c r="N168" s="52"/>
    </row>
    <row r="169" spans="1:14" ht="15" customHeight="1">
      <c r="A169" s="58"/>
      <c r="B169" s="58"/>
      <c r="C169" s="58"/>
      <c r="D169" s="59"/>
      <c r="E169" s="58"/>
      <c r="F169" s="63"/>
      <c r="G169" s="63"/>
      <c r="H169" s="63"/>
      <c r="I169" s="63"/>
      <c r="J169" s="63"/>
      <c r="K169" s="63"/>
      <c r="L169" s="59"/>
      <c r="M169" s="59"/>
      <c r="N169" s="52"/>
    </row>
    <row r="170" spans="1:14" ht="15" customHeight="1">
      <c r="A170" s="58"/>
      <c r="B170" s="58"/>
      <c r="C170" s="58"/>
      <c r="D170" s="59"/>
      <c r="E170" s="58"/>
      <c r="F170" s="63"/>
      <c r="G170" s="63"/>
      <c r="H170" s="63"/>
      <c r="I170" s="63"/>
      <c r="J170" s="63"/>
      <c r="K170" s="63"/>
      <c r="L170" s="59"/>
      <c r="M170" s="59"/>
      <c r="N170" s="52"/>
    </row>
    <row r="171" spans="1:14" ht="15" customHeight="1">
      <c r="A171" s="58"/>
      <c r="B171" s="58"/>
      <c r="C171" s="58"/>
      <c r="D171" s="59"/>
      <c r="E171" s="58"/>
      <c r="F171" s="63"/>
      <c r="G171" s="63"/>
      <c r="H171" s="63"/>
      <c r="I171" s="63"/>
      <c r="J171" s="63"/>
      <c r="K171" s="63"/>
      <c r="L171" s="59"/>
      <c r="M171" s="59"/>
      <c r="N171" s="52"/>
    </row>
    <row r="172" spans="1:14" ht="15" customHeight="1">
      <c r="A172" s="58"/>
      <c r="B172" s="58"/>
      <c r="C172" s="58"/>
      <c r="D172" s="59"/>
      <c r="E172" s="58"/>
      <c r="F172" s="63"/>
      <c r="G172" s="63"/>
      <c r="H172" s="63"/>
      <c r="I172" s="63"/>
      <c r="J172" s="63"/>
      <c r="K172" s="63"/>
      <c r="L172" s="59"/>
      <c r="M172" s="59"/>
      <c r="N172" s="52"/>
    </row>
    <row r="173" spans="1:14" ht="15" customHeight="1">
      <c r="A173" s="58"/>
      <c r="B173" s="58"/>
      <c r="C173" s="58"/>
      <c r="D173" s="59"/>
      <c r="E173" s="58"/>
      <c r="F173" s="63"/>
      <c r="G173" s="63"/>
      <c r="H173" s="63"/>
      <c r="I173" s="63"/>
      <c r="J173" s="63"/>
      <c r="K173" s="63"/>
      <c r="L173" s="59"/>
      <c r="M173" s="59"/>
      <c r="N173" s="52"/>
    </row>
    <row r="174" spans="1:14" ht="15" customHeight="1">
      <c r="A174" s="58"/>
      <c r="B174" s="58"/>
      <c r="C174" s="58"/>
      <c r="D174" s="59"/>
      <c r="E174" s="58"/>
      <c r="F174" s="63"/>
      <c r="G174" s="63"/>
      <c r="H174" s="63"/>
      <c r="I174" s="63"/>
      <c r="J174" s="63"/>
      <c r="K174" s="63"/>
      <c r="L174" s="59"/>
      <c r="M174" s="59"/>
      <c r="N174" s="52"/>
    </row>
    <row r="175" spans="1:14" ht="15" customHeight="1">
      <c r="A175" s="58"/>
      <c r="B175" s="58"/>
      <c r="C175" s="58"/>
      <c r="D175" s="59"/>
      <c r="E175" s="58"/>
      <c r="F175" s="63"/>
      <c r="G175" s="63"/>
      <c r="H175" s="63"/>
      <c r="I175" s="63"/>
      <c r="J175" s="63"/>
      <c r="K175" s="63"/>
      <c r="L175" s="59"/>
      <c r="M175" s="59"/>
      <c r="N175" s="52"/>
    </row>
    <row r="176" spans="1:14" ht="15" customHeight="1">
      <c r="A176" s="58"/>
      <c r="B176" s="58"/>
      <c r="C176" s="58"/>
      <c r="D176" s="59"/>
      <c r="E176" s="58"/>
      <c r="F176" s="63"/>
      <c r="G176" s="63"/>
      <c r="H176" s="63"/>
      <c r="I176" s="63"/>
      <c r="J176" s="63"/>
      <c r="K176" s="63"/>
      <c r="L176" s="59"/>
      <c r="M176" s="59"/>
      <c r="N176" s="52"/>
    </row>
    <row r="177" spans="1:14" ht="15" customHeight="1">
      <c r="A177" s="58"/>
      <c r="B177" s="58"/>
      <c r="C177" s="58"/>
      <c r="D177" s="59"/>
      <c r="E177" s="58"/>
      <c r="F177" s="63"/>
      <c r="G177" s="63"/>
      <c r="H177" s="63"/>
      <c r="I177" s="63"/>
      <c r="J177" s="63"/>
      <c r="K177" s="63"/>
      <c r="L177" s="59"/>
      <c r="M177" s="59"/>
      <c r="N177" s="52"/>
    </row>
    <row r="178" spans="1:14" ht="15" customHeight="1">
      <c r="A178" s="58"/>
      <c r="B178" s="58"/>
      <c r="C178" s="58"/>
      <c r="D178" s="59"/>
      <c r="E178" s="58"/>
      <c r="F178" s="63"/>
      <c r="G178" s="63"/>
      <c r="H178" s="63"/>
      <c r="I178" s="63"/>
      <c r="J178" s="63"/>
      <c r="K178" s="63"/>
      <c r="L178" s="59"/>
      <c r="M178" s="59"/>
      <c r="N178" s="52"/>
    </row>
    <row r="179" spans="1:14" ht="15" customHeight="1">
      <c r="A179" s="58"/>
      <c r="B179" s="58"/>
      <c r="C179" s="58"/>
      <c r="D179" s="59"/>
      <c r="E179" s="58"/>
      <c r="F179" s="63"/>
      <c r="G179" s="63"/>
      <c r="H179" s="63"/>
      <c r="I179" s="63"/>
      <c r="J179" s="63"/>
      <c r="K179" s="63"/>
      <c r="L179" s="59"/>
      <c r="M179" s="59"/>
      <c r="N179" s="52"/>
    </row>
    <row r="180" spans="1:14" ht="15" customHeight="1">
      <c r="A180" s="58"/>
      <c r="B180" s="58"/>
      <c r="C180" s="58"/>
      <c r="D180" s="59"/>
      <c r="E180" s="58"/>
      <c r="F180" s="63"/>
      <c r="G180" s="63"/>
      <c r="H180" s="63"/>
      <c r="I180" s="63"/>
      <c r="J180" s="63"/>
      <c r="K180" s="63"/>
      <c r="L180" s="59"/>
      <c r="M180" s="59"/>
      <c r="N180" s="52"/>
    </row>
    <row r="181" spans="1:14" ht="15" customHeight="1">
      <c r="A181" s="58"/>
      <c r="B181" s="58"/>
      <c r="C181" s="58"/>
      <c r="D181" s="59"/>
      <c r="E181" s="58"/>
      <c r="F181" s="63"/>
      <c r="G181" s="63"/>
      <c r="H181" s="63"/>
      <c r="I181" s="63"/>
      <c r="J181" s="63"/>
      <c r="K181" s="63"/>
      <c r="L181" s="59"/>
      <c r="M181" s="59"/>
      <c r="N181" s="52"/>
    </row>
    <row r="182" spans="1:14" ht="15" customHeight="1">
      <c r="A182" s="58"/>
      <c r="B182" s="58"/>
      <c r="C182" s="58"/>
      <c r="D182" s="59"/>
      <c r="E182" s="58"/>
      <c r="F182" s="63"/>
      <c r="G182" s="63"/>
      <c r="H182" s="63"/>
      <c r="I182" s="63"/>
      <c r="J182" s="63"/>
      <c r="K182" s="63"/>
      <c r="L182" s="59"/>
      <c r="M182" s="59"/>
      <c r="N182" s="52"/>
    </row>
    <row r="183" spans="1:14" ht="15" customHeight="1">
      <c r="A183" s="58"/>
      <c r="B183" s="58"/>
      <c r="C183" s="58"/>
      <c r="D183" s="59"/>
      <c r="E183" s="58"/>
      <c r="F183" s="63"/>
      <c r="G183" s="63"/>
      <c r="H183" s="63"/>
      <c r="I183" s="63"/>
      <c r="J183" s="63"/>
      <c r="K183" s="63"/>
      <c r="L183" s="59"/>
      <c r="M183" s="59"/>
      <c r="N183" s="52"/>
    </row>
    <row r="184" spans="1:14" ht="15" customHeight="1">
      <c r="A184" s="58"/>
      <c r="B184" s="58"/>
      <c r="C184" s="58"/>
      <c r="D184" s="59"/>
      <c r="E184" s="58"/>
      <c r="F184" s="63"/>
      <c r="G184" s="63"/>
      <c r="H184" s="63"/>
      <c r="I184" s="63"/>
      <c r="J184" s="63"/>
      <c r="K184" s="63"/>
      <c r="L184" s="59"/>
      <c r="M184" s="59"/>
      <c r="N184" s="52"/>
    </row>
    <row r="185" spans="1:14" ht="15" customHeight="1">
      <c r="A185" s="58"/>
      <c r="B185" s="58"/>
      <c r="C185" s="58"/>
      <c r="D185" s="59"/>
      <c r="E185" s="58"/>
      <c r="F185" s="63"/>
      <c r="G185" s="63"/>
      <c r="H185" s="63"/>
      <c r="I185" s="63"/>
      <c r="J185" s="63"/>
      <c r="K185" s="63"/>
      <c r="L185" s="59"/>
      <c r="M185" s="59"/>
      <c r="N185" s="52"/>
    </row>
    <row r="186" spans="1:14" ht="15" customHeight="1">
      <c r="A186" s="58"/>
      <c r="B186" s="58"/>
      <c r="C186" s="58"/>
      <c r="D186" s="59"/>
      <c r="E186" s="58"/>
      <c r="F186" s="63"/>
      <c r="G186" s="63"/>
      <c r="H186" s="63"/>
      <c r="I186" s="63"/>
      <c r="J186" s="63"/>
      <c r="K186" s="63"/>
      <c r="L186" s="59"/>
      <c r="M186" s="59"/>
      <c r="N186" s="52"/>
    </row>
    <row r="187" spans="1:14" ht="15" customHeight="1">
      <c r="A187" s="58"/>
      <c r="B187" s="58"/>
      <c r="C187" s="58"/>
      <c r="D187" s="59"/>
      <c r="E187" s="58"/>
      <c r="F187" s="63"/>
      <c r="G187" s="63"/>
      <c r="H187" s="63"/>
      <c r="I187" s="63"/>
      <c r="J187" s="63"/>
      <c r="K187" s="63"/>
      <c r="L187" s="59"/>
      <c r="M187" s="59"/>
      <c r="N187" s="52"/>
    </row>
    <row r="188" spans="1:14" ht="15" customHeight="1">
      <c r="A188" s="58"/>
      <c r="B188" s="58"/>
      <c r="C188" s="58"/>
      <c r="D188" s="59"/>
      <c r="E188" s="58"/>
      <c r="F188" s="63"/>
      <c r="G188" s="63"/>
      <c r="H188" s="63"/>
      <c r="I188" s="63"/>
      <c r="J188" s="63"/>
      <c r="K188" s="63"/>
      <c r="L188" s="59"/>
      <c r="M188" s="59"/>
      <c r="N188" s="52"/>
    </row>
    <row r="189" spans="1:14" ht="15" customHeight="1">
      <c r="A189" s="58"/>
      <c r="B189" s="58"/>
      <c r="C189" s="58"/>
      <c r="D189" s="59"/>
      <c r="E189" s="58"/>
      <c r="F189" s="63"/>
      <c r="G189" s="63"/>
      <c r="H189" s="63"/>
      <c r="I189" s="63"/>
      <c r="J189" s="63"/>
      <c r="K189" s="63"/>
      <c r="L189" s="59"/>
      <c r="M189" s="59"/>
      <c r="N189" s="52"/>
    </row>
    <row r="190" spans="1:14" ht="15" customHeight="1">
      <c r="A190" s="58"/>
      <c r="B190" s="58"/>
      <c r="C190" s="58"/>
      <c r="D190" s="59"/>
      <c r="E190" s="58"/>
      <c r="F190" s="63"/>
      <c r="G190" s="63"/>
      <c r="H190" s="63"/>
      <c r="I190" s="63"/>
      <c r="J190" s="63"/>
      <c r="K190" s="63"/>
      <c r="L190" s="59"/>
      <c r="M190" s="59"/>
      <c r="N190" s="52"/>
    </row>
    <row r="191" spans="1:14" ht="15" customHeight="1">
      <c r="A191" s="58"/>
      <c r="B191" s="58"/>
      <c r="C191" s="58"/>
      <c r="D191" s="59"/>
      <c r="E191" s="58"/>
      <c r="F191" s="63"/>
      <c r="G191" s="63"/>
      <c r="H191" s="63"/>
      <c r="I191" s="63"/>
      <c r="J191" s="63"/>
      <c r="K191" s="63"/>
      <c r="L191" s="59"/>
      <c r="M191" s="59"/>
      <c r="N191" s="52"/>
    </row>
    <row r="192" spans="1:14" ht="15" customHeight="1">
      <c r="A192" s="58"/>
      <c r="B192" s="58"/>
      <c r="C192" s="58"/>
      <c r="D192" s="59"/>
      <c r="E192" s="58"/>
      <c r="F192" s="63"/>
      <c r="G192" s="63"/>
      <c r="H192" s="63"/>
      <c r="I192" s="63"/>
      <c r="J192" s="63"/>
      <c r="K192" s="63"/>
      <c r="L192" s="59"/>
      <c r="M192" s="59"/>
      <c r="N192" s="52"/>
    </row>
    <row r="193" spans="1:14" ht="15" customHeight="1">
      <c r="A193" s="58"/>
      <c r="B193" s="58"/>
      <c r="C193" s="58"/>
      <c r="D193" s="59"/>
      <c r="E193" s="58"/>
      <c r="F193" s="63"/>
      <c r="G193" s="63"/>
      <c r="H193" s="63"/>
      <c r="I193" s="63"/>
      <c r="J193" s="63"/>
      <c r="K193" s="63"/>
      <c r="L193" s="59"/>
      <c r="M193" s="59"/>
      <c r="N193" s="52"/>
    </row>
    <row r="194" spans="1:14" ht="15" customHeight="1">
      <c r="A194" s="58"/>
      <c r="B194" s="58"/>
      <c r="C194" s="58"/>
      <c r="D194" s="59"/>
      <c r="E194" s="58"/>
      <c r="F194" s="63"/>
      <c r="G194" s="63"/>
      <c r="H194" s="63"/>
      <c r="I194" s="63"/>
      <c r="J194" s="63"/>
      <c r="K194" s="63"/>
      <c r="L194" s="59"/>
      <c r="M194" s="59"/>
      <c r="N194" s="52"/>
    </row>
    <row r="195" spans="1:14" ht="15" customHeight="1">
      <c r="A195" s="58"/>
      <c r="B195" s="58"/>
      <c r="C195" s="58"/>
      <c r="D195" s="59"/>
      <c r="E195" s="58"/>
      <c r="F195" s="63"/>
      <c r="G195" s="63"/>
      <c r="H195" s="63"/>
      <c r="I195" s="63"/>
      <c r="J195" s="63"/>
      <c r="K195" s="63"/>
      <c r="L195" s="59"/>
      <c r="M195" s="59"/>
      <c r="N195" s="52"/>
    </row>
    <row r="196" spans="1:14" ht="15" customHeight="1">
      <c r="A196" s="58"/>
      <c r="B196" s="58"/>
      <c r="C196" s="58"/>
      <c r="D196" s="59"/>
      <c r="E196" s="58"/>
      <c r="F196" s="63"/>
      <c r="G196" s="63"/>
      <c r="H196" s="63"/>
      <c r="I196" s="63"/>
      <c r="J196" s="63"/>
      <c r="K196" s="63"/>
      <c r="L196" s="59"/>
      <c r="M196" s="59"/>
      <c r="N196" s="52"/>
    </row>
    <row r="197" spans="1:14" ht="15" customHeight="1">
      <c r="A197" s="58"/>
      <c r="B197" s="58"/>
      <c r="C197" s="58"/>
      <c r="D197" s="59"/>
      <c r="E197" s="58"/>
      <c r="F197" s="63"/>
      <c r="G197" s="63"/>
      <c r="H197" s="63"/>
      <c r="I197" s="63"/>
      <c r="J197" s="63"/>
      <c r="K197" s="63"/>
      <c r="L197" s="59"/>
      <c r="M197" s="59"/>
      <c r="N197" s="52"/>
    </row>
    <row r="198" spans="1:14" ht="15" customHeight="1">
      <c r="A198" s="58"/>
      <c r="B198" s="58"/>
      <c r="C198" s="58"/>
      <c r="D198" s="59"/>
      <c r="E198" s="58"/>
      <c r="F198" s="63"/>
      <c r="G198" s="63"/>
      <c r="H198" s="63"/>
      <c r="I198" s="63"/>
      <c r="J198" s="63"/>
      <c r="K198" s="63"/>
      <c r="L198" s="59"/>
      <c r="M198" s="59"/>
      <c r="N198" s="52"/>
    </row>
    <row r="199" spans="1:14" ht="15">
      <c r="A199" s="58"/>
      <c r="B199" s="58"/>
      <c r="C199" s="58"/>
      <c r="D199" s="59"/>
      <c r="E199" s="58"/>
      <c r="F199" s="63"/>
      <c r="G199" s="63"/>
      <c r="H199" s="63"/>
      <c r="I199" s="63"/>
      <c r="J199" s="63"/>
      <c r="K199" s="63"/>
      <c r="L199" s="59"/>
      <c r="M199" s="59"/>
      <c r="N199" s="52"/>
    </row>
    <row r="200" spans="1:14" ht="15">
      <c r="A200" s="58"/>
      <c r="B200" s="58"/>
      <c r="C200" s="58"/>
      <c r="D200" s="59"/>
      <c r="E200" s="58"/>
      <c r="F200" s="63"/>
      <c r="G200" s="63"/>
      <c r="H200" s="63"/>
      <c r="I200" s="63"/>
      <c r="J200" s="63"/>
      <c r="K200" s="63"/>
      <c r="L200" s="59"/>
      <c r="M200" s="59"/>
      <c r="N200" s="52"/>
    </row>
    <row r="201" spans="1:14" ht="15">
      <c r="A201" s="58"/>
      <c r="B201" s="58"/>
      <c r="C201" s="58"/>
      <c r="D201" s="59"/>
      <c r="E201" s="58"/>
      <c r="F201" s="63"/>
      <c r="G201" s="63"/>
      <c r="H201" s="63"/>
      <c r="I201" s="63"/>
      <c r="J201" s="63"/>
      <c r="K201" s="63"/>
      <c r="L201" s="59"/>
      <c r="M201" s="59"/>
      <c r="N201" s="52"/>
    </row>
    <row r="202" spans="1:14" ht="15">
      <c r="A202" s="58"/>
      <c r="B202" s="58"/>
      <c r="C202" s="58"/>
      <c r="D202" s="59"/>
      <c r="E202" s="58"/>
      <c r="F202" s="63"/>
      <c r="G202" s="63"/>
      <c r="H202" s="63"/>
      <c r="I202" s="63"/>
      <c r="J202" s="63"/>
      <c r="K202" s="63"/>
      <c r="L202" s="59"/>
      <c r="M202" s="59"/>
      <c r="N202" s="52"/>
    </row>
    <row r="203" spans="1:14" ht="15">
      <c r="A203" s="58"/>
      <c r="B203" s="58"/>
      <c r="C203" s="58"/>
      <c r="D203" s="59"/>
      <c r="E203" s="58"/>
      <c r="F203" s="63"/>
      <c r="G203" s="63"/>
      <c r="H203" s="63"/>
      <c r="I203" s="63"/>
      <c r="J203" s="63"/>
      <c r="K203" s="63"/>
      <c r="L203" s="59"/>
      <c r="M203" s="59"/>
      <c r="N203" s="52"/>
    </row>
    <row r="204" spans="1:14" ht="15">
      <c r="A204" s="58"/>
      <c r="B204" s="58"/>
      <c r="C204" s="58"/>
      <c r="D204" s="59"/>
      <c r="E204" s="58"/>
      <c r="F204" s="63"/>
      <c r="G204" s="63"/>
      <c r="H204" s="63"/>
      <c r="I204" s="63"/>
      <c r="J204" s="63"/>
      <c r="K204" s="63"/>
      <c r="L204" s="59"/>
      <c r="M204" s="59"/>
      <c r="N204" s="52"/>
    </row>
    <row r="205" spans="1:14" ht="15">
      <c r="A205" s="58"/>
      <c r="B205" s="58"/>
      <c r="C205" s="58"/>
      <c r="D205" s="59"/>
      <c r="E205" s="58"/>
      <c r="F205" s="63"/>
      <c r="G205" s="63"/>
      <c r="H205" s="63"/>
      <c r="I205" s="63"/>
      <c r="J205" s="63"/>
      <c r="K205" s="63"/>
      <c r="L205" s="59"/>
      <c r="M205" s="59"/>
      <c r="N205" s="52"/>
    </row>
    <row r="206" spans="1:14" ht="15">
      <c r="A206" s="58"/>
      <c r="B206" s="58"/>
      <c r="C206" s="58"/>
      <c r="D206" s="59"/>
      <c r="E206" s="58"/>
      <c r="F206" s="63"/>
      <c r="G206" s="63"/>
      <c r="H206" s="63"/>
      <c r="I206" s="63"/>
      <c r="J206" s="63"/>
      <c r="K206" s="63"/>
      <c r="L206" s="59"/>
      <c r="M206" s="59"/>
      <c r="N206" s="52"/>
    </row>
    <row r="207" spans="1:14" ht="15">
      <c r="A207" s="58"/>
      <c r="B207" s="58"/>
      <c r="C207" s="58"/>
      <c r="D207" s="59"/>
      <c r="E207" s="58"/>
      <c r="F207" s="63"/>
      <c r="G207" s="63"/>
      <c r="H207" s="63"/>
      <c r="I207" s="63"/>
      <c r="J207" s="63"/>
      <c r="K207" s="63"/>
      <c r="L207" s="59"/>
      <c r="M207" s="59"/>
      <c r="N207" s="52"/>
    </row>
    <row r="208" spans="1:14" ht="15">
      <c r="A208" s="58"/>
      <c r="B208" s="58"/>
      <c r="C208" s="58"/>
      <c r="D208" s="59"/>
      <c r="E208" s="58"/>
      <c r="F208" s="63"/>
      <c r="G208" s="63"/>
      <c r="H208" s="63"/>
      <c r="I208" s="63"/>
      <c r="J208" s="63"/>
      <c r="K208" s="63"/>
      <c r="L208" s="59"/>
      <c r="M208" s="59"/>
      <c r="N208" s="52"/>
    </row>
    <row r="209" spans="1:14" ht="15">
      <c r="A209" s="58"/>
      <c r="B209" s="58"/>
      <c r="C209" s="58"/>
      <c r="D209" s="59"/>
      <c r="E209" s="58"/>
      <c r="F209" s="63"/>
      <c r="G209" s="63"/>
      <c r="H209" s="63"/>
      <c r="I209" s="63"/>
      <c r="J209" s="63"/>
      <c r="K209" s="63"/>
      <c r="L209" s="59"/>
      <c r="M209" s="59"/>
      <c r="N209" s="52"/>
    </row>
    <row r="210" spans="1:14" ht="15">
      <c r="A210" s="58"/>
      <c r="B210" s="58"/>
      <c r="C210" s="58"/>
      <c r="D210" s="59"/>
      <c r="E210" s="58"/>
      <c r="F210" s="63"/>
      <c r="G210" s="63"/>
      <c r="H210" s="63"/>
      <c r="I210" s="63"/>
      <c r="J210" s="63"/>
      <c r="K210" s="63"/>
      <c r="L210" s="59"/>
      <c r="M210" s="59"/>
      <c r="N210" s="52"/>
    </row>
    <row r="211" spans="1:14" ht="15">
      <c r="A211" s="58"/>
      <c r="B211" s="58"/>
      <c r="C211" s="58"/>
      <c r="D211" s="59"/>
      <c r="E211" s="58"/>
      <c r="F211" s="63"/>
      <c r="G211" s="63"/>
      <c r="H211" s="63"/>
      <c r="I211" s="63"/>
      <c r="J211" s="63"/>
      <c r="K211" s="63"/>
      <c r="L211" s="59"/>
      <c r="M211" s="59"/>
      <c r="N211" s="52"/>
    </row>
    <row r="212" spans="1:14" ht="15">
      <c r="A212" s="58"/>
      <c r="B212" s="58"/>
      <c r="C212" s="58"/>
      <c r="D212" s="59"/>
      <c r="E212" s="58"/>
      <c r="F212" s="63"/>
      <c r="G212" s="63"/>
      <c r="H212" s="63"/>
      <c r="I212" s="63"/>
      <c r="J212" s="63"/>
      <c r="K212" s="63"/>
      <c r="L212" s="59"/>
      <c r="M212" s="59"/>
      <c r="N212" s="52"/>
    </row>
    <row r="213" spans="1:14" ht="15">
      <c r="A213" s="58"/>
      <c r="B213" s="58"/>
      <c r="C213" s="58"/>
      <c r="D213" s="59"/>
      <c r="E213" s="58"/>
      <c r="F213" s="63"/>
      <c r="G213" s="63"/>
      <c r="H213" s="63"/>
      <c r="I213" s="63"/>
      <c r="J213" s="63"/>
      <c r="K213" s="63"/>
      <c r="L213" s="59"/>
      <c r="M213" s="59"/>
      <c r="N213" s="52"/>
    </row>
    <row r="214" spans="1:14" ht="15">
      <c r="A214" s="58"/>
      <c r="B214" s="58"/>
      <c r="C214" s="58"/>
      <c r="D214" s="59"/>
      <c r="E214" s="58"/>
      <c r="F214" s="63"/>
      <c r="G214" s="63"/>
      <c r="H214" s="63"/>
      <c r="I214" s="63"/>
      <c r="J214" s="63"/>
      <c r="K214" s="63"/>
      <c r="L214" s="59"/>
      <c r="M214" s="59"/>
      <c r="N214" s="52"/>
    </row>
    <row r="215" spans="1:14" ht="15">
      <c r="A215" s="58"/>
      <c r="B215" s="58"/>
      <c r="C215" s="58"/>
      <c r="D215" s="59"/>
      <c r="E215" s="58"/>
      <c r="F215" s="63"/>
      <c r="G215" s="63"/>
      <c r="H215" s="63"/>
      <c r="I215" s="63"/>
      <c r="J215" s="63"/>
      <c r="K215" s="63"/>
      <c r="L215" s="59"/>
      <c r="M215" s="59"/>
      <c r="N215" s="52"/>
    </row>
    <row r="216" spans="1:14" ht="15">
      <c r="A216" s="58"/>
      <c r="B216" s="58"/>
      <c r="C216" s="58"/>
      <c r="D216" s="59"/>
      <c r="E216" s="58"/>
      <c r="F216" s="63"/>
      <c r="G216" s="63"/>
      <c r="H216" s="63"/>
      <c r="I216" s="63"/>
      <c r="J216" s="63"/>
      <c r="K216" s="63"/>
      <c r="L216" s="59"/>
      <c r="M216" s="59"/>
      <c r="N216" s="52"/>
    </row>
    <row r="217" spans="1:14" ht="15">
      <c r="A217" s="58"/>
      <c r="B217" s="58"/>
      <c r="C217" s="58"/>
      <c r="D217" s="59"/>
      <c r="E217" s="58"/>
      <c r="F217" s="63"/>
      <c r="G217" s="63"/>
      <c r="H217" s="63"/>
      <c r="I217" s="63"/>
      <c r="J217" s="63"/>
      <c r="K217" s="63"/>
      <c r="L217" s="59"/>
      <c r="M217" s="59"/>
      <c r="N217" s="52"/>
    </row>
    <row r="218" spans="1:14" ht="15">
      <c r="A218" s="58"/>
      <c r="B218" s="58"/>
      <c r="C218" s="58"/>
      <c r="D218" s="59"/>
      <c r="E218" s="58"/>
      <c r="F218" s="63"/>
      <c r="G218" s="63"/>
      <c r="H218" s="63"/>
      <c r="I218" s="63"/>
      <c r="J218" s="63"/>
      <c r="K218" s="63"/>
      <c r="L218" s="59"/>
      <c r="M218" s="59"/>
      <c r="N218" s="52"/>
    </row>
    <row r="219" spans="1:14" ht="15">
      <c r="A219" s="58"/>
      <c r="B219" s="58"/>
      <c r="C219" s="58"/>
      <c r="D219" s="59"/>
      <c r="E219" s="58"/>
      <c r="F219" s="63"/>
      <c r="G219" s="63"/>
      <c r="H219" s="63"/>
      <c r="I219" s="63"/>
      <c r="J219" s="63"/>
      <c r="K219" s="63"/>
      <c r="L219" s="59"/>
      <c r="M219" s="59"/>
      <c r="N219" s="52"/>
    </row>
    <row r="220" spans="1:14" ht="15">
      <c r="A220" s="58"/>
      <c r="B220" s="58"/>
      <c r="C220" s="58"/>
      <c r="D220" s="59"/>
      <c r="E220" s="58"/>
      <c r="F220" s="63"/>
      <c r="G220" s="63"/>
      <c r="H220" s="63"/>
      <c r="I220" s="63"/>
      <c r="J220" s="63"/>
      <c r="K220" s="63"/>
      <c r="L220" s="59"/>
      <c r="M220" s="59"/>
      <c r="N220" s="52"/>
    </row>
    <row r="221" spans="1:14" ht="15">
      <c r="A221" s="58"/>
      <c r="B221" s="58"/>
      <c r="C221" s="58"/>
      <c r="D221" s="59"/>
      <c r="E221" s="58"/>
      <c r="F221" s="63"/>
      <c r="G221" s="63"/>
      <c r="H221" s="63"/>
      <c r="I221" s="63"/>
      <c r="J221" s="63"/>
      <c r="K221" s="63"/>
      <c r="L221" s="59"/>
      <c r="M221" s="59"/>
      <c r="N221" s="52"/>
    </row>
    <row r="222" spans="1:14" ht="15">
      <c r="A222" s="58"/>
      <c r="B222" s="58"/>
      <c r="C222" s="58"/>
      <c r="D222" s="59"/>
      <c r="E222" s="58"/>
      <c r="F222" s="63"/>
      <c r="G222" s="63"/>
      <c r="H222" s="63"/>
      <c r="I222" s="63"/>
      <c r="J222" s="63"/>
      <c r="K222" s="63"/>
      <c r="L222" s="59"/>
      <c r="M222" s="59"/>
      <c r="N222" s="52"/>
    </row>
    <row r="223" spans="1:14" ht="15">
      <c r="A223" s="58"/>
      <c r="B223" s="58"/>
      <c r="C223" s="58"/>
      <c r="D223" s="59"/>
      <c r="E223" s="58"/>
      <c r="F223" s="63"/>
      <c r="G223" s="63"/>
      <c r="H223" s="63"/>
      <c r="I223" s="63"/>
      <c r="J223" s="63"/>
      <c r="K223" s="63"/>
      <c r="L223" s="59"/>
      <c r="M223" s="59"/>
      <c r="N223" s="52"/>
    </row>
    <row r="224" spans="1:14" ht="15">
      <c r="A224" s="58"/>
      <c r="B224" s="58"/>
      <c r="C224" s="58"/>
      <c r="D224" s="59"/>
      <c r="E224" s="58"/>
      <c r="F224" s="63"/>
      <c r="G224" s="63"/>
      <c r="H224" s="63"/>
      <c r="I224" s="63"/>
      <c r="J224" s="63"/>
      <c r="K224" s="63"/>
      <c r="L224" s="59"/>
      <c r="M224" s="59"/>
      <c r="N224" s="52"/>
    </row>
    <row r="225" spans="1:14" ht="15">
      <c r="A225" s="58"/>
      <c r="B225" s="58"/>
      <c r="C225" s="58"/>
      <c r="D225" s="59"/>
      <c r="E225" s="58"/>
      <c r="F225" s="63"/>
      <c r="G225" s="63"/>
      <c r="H225" s="63"/>
      <c r="I225" s="63"/>
      <c r="J225" s="63"/>
      <c r="K225" s="63"/>
      <c r="L225" s="59"/>
      <c r="M225" s="59"/>
      <c r="N225" s="52"/>
    </row>
    <row r="226" spans="1:14" ht="15">
      <c r="A226" s="58"/>
      <c r="B226" s="58"/>
      <c r="C226" s="58"/>
      <c r="D226" s="59"/>
      <c r="E226" s="58"/>
      <c r="F226" s="63"/>
      <c r="G226" s="63"/>
      <c r="H226" s="63"/>
      <c r="I226" s="63"/>
      <c r="J226" s="63"/>
      <c r="K226" s="63"/>
      <c r="L226" s="59"/>
      <c r="M226" s="59"/>
      <c r="N226" s="52"/>
    </row>
    <row r="227" spans="1:14" ht="15">
      <c r="A227" s="58"/>
      <c r="B227" s="58"/>
      <c r="C227" s="58"/>
      <c r="D227" s="59"/>
      <c r="E227" s="58"/>
      <c r="F227" s="63"/>
      <c r="G227" s="63"/>
      <c r="H227" s="63"/>
      <c r="I227" s="63"/>
      <c r="J227" s="63"/>
      <c r="K227" s="63"/>
      <c r="L227" s="59"/>
      <c r="M227" s="59"/>
      <c r="N227" s="52"/>
    </row>
    <row r="228" spans="1:14" ht="15">
      <c r="A228" s="58"/>
      <c r="B228" s="58"/>
      <c r="C228" s="58"/>
      <c r="D228" s="59"/>
      <c r="E228" s="58"/>
      <c r="F228" s="63"/>
      <c r="G228" s="63"/>
      <c r="H228" s="63"/>
      <c r="I228" s="63"/>
      <c r="J228" s="63"/>
      <c r="K228" s="63"/>
      <c r="L228" s="59"/>
      <c r="M228" s="59"/>
      <c r="N228" s="52"/>
    </row>
    <row r="229" spans="1:14" ht="15">
      <c r="A229" s="58"/>
      <c r="B229" s="58"/>
      <c r="C229" s="58"/>
      <c r="D229" s="59"/>
      <c r="E229" s="58"/>
      <c r="F229" s="63"/>
      <c r="G229" s="63"/>
      <c r="H229" s="63"/>
      <c r="I229" s="63"/>
      <c r="J229" s="63"/>
      <c r="K229" s="63"/>
      <c r="L229" s="59"/>
      <c r="M229" s="59"/>
      <c r="N229" s="52"/>
    </row>
    <row r="230" spans="1:14" ht="15">
      <c r="A230" s="58"/>
      <c r="B230" s="58"/>
      <c r="C230" s="58"/>
      <c r="D230" s="59"/>
      <c r="E230" s="58"/>
      <c r="F230" s="63"/>
      <c r="G230" s="63"/>
      <c r="H230" s="63"/>
      <c r="I230" s="63"/>
      <c r="J230" s="63"/>
      <c r="K230" s="63"/>
      <c r="L230" s="59"/>
      <c r="M230" s="59"/>
      <c r="N230" s="52"/>
    </row>
    <row r="231" spans="1:14" ht="15">
      <c r="A231" s="58"/>
      <c r="B231" s="58"/>
      <c r="C231" s="58"/>
      <c r="D231" s="59"/>
      <c r="E231" s="58"/>
      <c r="F231" s="63"/>
      <c r="G231" s="63"/>
      <c r="H231" s="63"/>
      <c r="I231" s="63"/>
      <c r="J231" s="63"/>
      <c r="K231" s="63"/>
      <c r="L231" s="59"/>
      <c r="M231" s="59"/>
      <c r="N231" s="52"/>
    </row>
    <row r="232" spans="1:14" ht="15">
      <c r="A232" s="58"/>
      <c r="B232" s="58"/>
      <c r="C232" s="58"/>
      <c r="D232" s="59"/>
      <c r="E232" s="58"/>
      <c r="F232" s="63"/>
      <c r="G232" s="63"/>
      <c r="H232" s="63"/>
      <c r="I232" s="63"/>
      <c r="J232" s="63"/>
      <c r="K232" s="63"/>
      <c r="L232" s="59"/>
      <c r="M232" s="59"/>
      <c r="N232" s="52"/>
    </row>
    <row r="233" spans="1:14" ht="15">
      <c r="A233" s="58"/>
      <c r="B233" s="58"/>
      <c r="C233" s="58"/>
      <c r="D233" s="59"/>
      <c r="E233" s="58"/>
      <c r="F233" s="63"/>
      <c r="G233" s="63"/>
      <c r="H233" s="63"/>
      <c r="I233" s="63"/>
      <c r="J233" s="63"/>
      <c r="K233" s="63"/>
      <c r="L233" s="59"/>
      <c r="M233" s="59"/>
      <c r="N233" s="52"/>
    </row>
    <row r="234" spans="1:14" ht="15">
      <c r="A234" s="58"/>
      <c r="B234" s="58"/>
      <c r="C234" s="58"/>
      <c r="D234" s="59"/>
      <c r="E234" s="58"/>
      <c r="F234" s="63"/>
      <c r="G234" s="63"/>
      <c r="H234" s="63"/>
      <c r="I234" s="63"/>
      <c r="J234" s="63"/>
      <c r="K234" s="63"/>
      <c r="L234" s="59"/>
      <c r="M234" s="59"/>
      <c r="N234" s="52"/>
    </row>
    <row r="235" spans="1:14" ht="15">
      <c r="A235" s="58"/>
      <c r="B235" s="58"/>
      <c r="C235" s="58"/>
      <c r="D235" s="59"/>
      <c r="E235" s="58"/>
      <c r="F235" s="63"/>
      <c r="G235" s="63"/>
      <c r="H235" s="63"/>
      <c r="I235" s="63"/>
      <c r="J235" s="63"/>
      <c r="K235" s="63"/>
      <c r="L235" s="59"/>
      <c r="M235" s="59"/>
      <c r="N235" s="52"/>
    </row>
    <row r="236" spans="1:14" ht="15">
      <c r="A236" s="58"/>
      <c r="B236" s="58"/>
      <c r="C236" s="58"/>
      <c r="D236" s="59"/>
      <c r="E236" s="58"/>
      <c r="F236" s="63"/>
      <c r="G236" s="63"/>
      <c r="H236" s="63"/>
      <c r="I236" s="63"/>
      <c r="J236" s="63"/>
      <c r="K236" s="63"/>
      <c r="L236" s="59"/>
      <c r="M236" s="59"/>
      <c r="N236" s="52"/>
    </row>
    <row r="237" spans="1:14" ht="15">
      <c r="A237" s="58"/>
      <c r="B237" s="58"/>
      <c r="C237" s="58"/>
      <c r="D237" s="59"/>
      <c r="E237" s="58"/>
      <c r="F237" s="63"/>
      <c r="G237" s="63"/>
      <c r="H237" s="63"/>
      <c r="I237" s="63"/>
      <c r="J237" s="63"/>
      <c r="K237" s="63"/>
      <c r="L237" s="59"/>
      <c r="M237" s="59"/>
      <c r="N237" s="52"/>
    </row>
    <row r="238" spans="1:14" ht="15">
      <c r="A238" s="58"/>
      <c r="B238" s="58"/>
      <c r="C238" s="58"/>
      <c r="D238" s="59"/>
      <c r="E238" s="58"/>
      <c r="F238" s="63"/>
      <c r="G238" s="63"/>
      <c r="H238" s="63"/>
      <c r="I238" s="63"/>
      <c r="J238" s="63"/>
      <c r="K238" s="63"/>
      <c r="L238" s="59"/>
      <c r="M238" s="59"/>
      <c r="N238" s="52"/>
    </row>
    <row r="239" spans="1:14" ht="15">
      <c r="A239" s="58"/>
      <c r="B239" s="58"/>
      <c r="C239" s="58"/>
      <c r="D239" s="59"/>
      <c r="E239" s="58"/>
      <c r="F239" s="63"/>
      <c r="G239" s="63"/>
      <c r="H239" s="63"/>
      <c r="I239" s="63"/>
      <c r="J239" s="63"/>
      <c r="K239" s="63"/>
      <c r="L239" s="59"/>
      <c r="M239" s="59"/>
      <c r="N239" s="52"/>
    </row>
    <row r="240" spans="1:14" ht="15">
      <c r="A240" s="58"/>
      <c r="B240" s="58"/>
      <c r="C240" s="58"/>
      <c r="D240" s="59"/>
      <c r="E240" s="58"/>
      <c r="F240" s="63"/>
      <c r="G240" s="63"/>
      <c r="H240" s="63"/>
      <c r="I240" s="63"/>
      <c r="J240" s="63"/>
      <c r="K240" s="63"/>
      <c r="L240" s="59"/>
      <c r="M240" s="59"/>
      <c r="N240" s="52"/>
    </row>
    <row r="241" spans="1:14" ht="15">
      <c r="A241" s="58"/>
      <c r="B241" s="58"/>
      <c r="C241" s="58"/>
      <c r="D241" s="59"/>
      <c r="E241" s="58"/>
      <c r="F241" s="63"/>
      <c r="G241" s="63"/>
      <c r="H241" s="63"/>
      <c r="I241" s="63"/>
      <c r="J241" s="63"/>
      <c r="K241" s="63"/>
      <c r="L241" s="59"/>
      <c r="M241" s="59"/>
      <c r="N241" s="52"/>
    </row>
    <row r="242" spans="1:14" ht="15">
      <c r="A242" s="58"/>
      <c r="B242" s="58"/>
      <c r="C242" s="58"/>
      <c r="D242" s="59"/>
      <c r="E242" s="58"/>
      <c r="F242" s="63"/>
      <c r="G242" s="63"/>
      <c r="H242" s="63"/>
      <c r="I242" s="63"/>
      <c r="J242" s="63"/>
      <c r="K242" s="63"/>
      <c r="L242" s="59"/>
      <c r="M242" s="59"/>
      <c r="N242" s="52"/>
    </row>
    <row r="243" spans="1:14" ht="15">
      <c r="A243" s="58"/>
      <c r="B243" s="58"/>
      <c r="C243" s="58"/>
      <c r="D243" s="59"/>
      <c r="E243" s="58"/>
      <c r="F243" s="63"/>
      <c r="G243" s="63"/>
      <c r="H243" s="63"/>
      <c r="I243" s="63"/>
      <c r="J243" s="63"/>
      <c r="K243" s="63"/>
      <c r="L243" s="59"/>
      <c r="M243" s="59"/>
      <c r="N243" s="52"/>
    </row>
    <row r="244" spans="1:14" ht="15">
      <c r="A244" s="58"/>
      <c r="B244" s="58"/>
      <c r="C244" s="58"/>
      <c r="D244" s="59"/>
      <c r="E244" s="58"/>
      <c r="F244" s="63"/>
      <c r="G244" s="63"/>
      <c r="H244" s="63"/>
      <c r="I244" s="63"/>
      <c r="J244" s="63"/>
      <c r="K244" s="63"/>
      <c r="L244" s="59"/>
      <c r="M244" s="59"/>
      <c r="N244" s="52"/>
    </row>
    <row r="245" spans="1:14" ht="15">
      <c r="A245" s="58"/>
      <c r="B245" s="58"/>
      <c r="C245" s="58"/>
      <c r="D245" s="59"/>
      <c r="E245" s="58"/>
      <c r="F245" s="63"/>
      <c r="G245" s="63"/>
      <c r="H245" s="63"/>
      <c r="I245" s="63"/>
      <c r="J245" s="63"/>
      <c r="K245" s="63"/>
      <c r="L245" s="59"/>
      <c r="M245" s="59"/>
      <c r="N245" s="52"/>
    </row>
    <row r="246" spans="1:14" ht="15">
      <c r="A246" s="58"/>
      <c r="B246" s="58"/>
      <c r="C246" s="58"/>
      <c r="D246" s="59"/>
      <c r="E246" s="58"/>
      <c r="F246" s="63"/>
      <c r="G246" s="63"/>
      <c r="H246" s="63"/>
      <c r="I246" s="63"/>
      <c r="J246" s="63"/>
      <c r="K246" s="63"/>
      <c r="L246" s="59"/>
      <c r="M246" s="59"/>
      <c r="N246" s="52"/>
    </row>
    <row r="247" spans="1:14" ht="15">
      <c r="A247" s="58"/>
      <c r="B247" s="58"/>
      <c r="C247" s="58"/>
      <c r="D247" s="59"/>
      <c r="E247" s="58"/>
      <c r="F247" s="63"/>
      <c r="G247" s="63"/>
      <c r="H247" s="63"/>
      <c r="I247" s="63"/>
      <c r="J247" s="63"/>
      <c r="K247" s="63"/>
      <c r="L247" s="59"/>
      <c r="M247" s="59"/>
      <c r="N247" s="52"/>
    </row>
    <row r="248" spans="1:14" ht="15">
      <c r="A248" s="58"/>
      <c r="B248" s="58"/>
      <c r="C248" s="58"/>
      <c r="D248" s="59"/>
      <c r="E248" s="58"/>
      <c r="F248" s="63"/>
      <c r="G248" s="63"/>
      <c r="H248" s="63"/>
      <c r="I248" s="63"/>
      <c r="J248" s="63"/>
      <c r="K248" s="63"/>
      <c r="L248" s="59"/>
      <c r="M248" s="59"/>
      <c r="N248" s="52"/>
    </row>
    <row r="249" spans="1:14" ht="15">
      <c r="A249" s="58"/>
      <c r="B249" s="58"/>
      <c r="C249" s="58"/>
      <c r="D249" s="59"/>
      <c r="E249" s="58"/>
      <c r="F249" s="63"/>
      <c r="G249" s="63"/>
      <c r="H249" s="63"/>
      <c r="I249" s="63"/>
      <c r="J249" s="63"/>
      <c r="K249" s="63"/>
      <c r="L249" s="59"/>
      <c r="M249" s="59"/>
      <c r="N249" s="52"/>
    </row>
    <row r="250" spans="1:14" ht="15">
      <c r="A250" s="58"/>
      <c r="B250" s="58"/>
      <c r="C250" s="58"/>
      <c r="D250" s="59"/>
      <c r="E250" s="58"/>
      <c r="F250" s="63"/>
      <c r="G250" s="63"/>
      <c r="H250" s="63"/>
      <c r="I250" s="63"/>
      <c r="J250" s="63"/>
      <c r="K250" s="63"/>
      <c r="L250" s="59"/>
      <c r="M250" s="59"/>
      <c r="N250" s="52"/>
    </row>
    <row r="251" spans="1:14" ht="15">
      <c r="A251" s="58"/>
      <c r="B251" s="58"/>
      <c r="C251" s="58"/>
      <c r="D251" s="59"/>
      <c r="E251" s="58"/>
      <c r="F251" s="63"/>
      <c r="G251" s="63"/>
      <c r="H251" s="63"/>
      <c r="I251" s="63"/>
      <c r="J251" s="63"/>
      <c r="K251" s="63"/>
      <c r="L251" s="59"/>
      <c r="M251" s="59"/>
      <c r="N251" s="52"/>
    </row>
    <row r="252" spans="1:14" ht="15">
      <c r="A252" s="58"/>
      <c r="B252" s="58"/>
      <c r="C252" s="58"/>
      <c r="D252" s="59"/>
      <c r="E252" s="58"/>
      <c r="F252" s="63"/>
      <c r="G252" s="63"/>
      <c r="H252" s="63"/>
      <c r="I252" s="63"/>
      <c r="J252" s="63"/>
      <c r="K252" s="63"/>
      <c r="L252" s="59"/>
      <c r="M252" s="59"/>
      <c r="N252" s="52"/>
    </row>
    <row r="253" spans="1:14" ht="15">
      <c r="A253" s="58"/>
      <c r="B253" s="58"/>
      <c r="C253" s="58"/>
      <c r="D253" s="59"/>
      <c r="E253" s="58"/>
      <c r="F253" s="63"/>
      <c r="G253" s="63"/>
      <c r="H253" s="63"/>
      <c r="I253" s="63"/>
      <c r="J253" s="63"/>
      <c r="K253" s="63"/>
      <c r="L253" s="59"/>
      <c r="M253" s="59"/>
      <c r="N253" s="52"/>
    </row>
    <row r="254" spans="1:14" ht="15">
      <c r="A254" s="58"/>
      <c r="B254" s="58"/>
      <c r="C254" s="58"/>
      <c r="D254" s="59"/>
      <c r="E254" s="58"/>
      <c r="F254" s="63"/>
      <c r="G254" s="63"/>
      <c r="H254" s="63"/>
      <c r="I254" s="63"/>
      <c r="J254" s="63"/>
      <c r="K254" s="63"/>
      <c r="L254" s="59"/>
      <c r="M254" s="59"/>
      <c r="N254" s="52"/>
    </row>
    <row r="255" spans="1:14" ht="15">
      <c r="A255" s="58"/>
      <c r="B255" s="58"/>
      <c r="C255" s="58"/>
      <c r="D255" s="59"/>
      <c r="E255" s="58"/>
      <c r="F255" s="63"/>
      <c r="G255" s="63"/>
      <c r="H255" s="63"/>
      <c r="I255" s="63"/>
      <c r="J255" s="63"/>
      <c r="K255" s="63"/>
      <c r="L255" s="59"/>
      <c r="M255" s="59"/>
      <c r="N255" s="52"/>
    </row>
    <row r="256" spans="1:14" ht="15">
      <c r="A256" s="58"/>
      <c r="B256" s="58"/>
      <c r="C256" s="58"/>
      <c r="D256" s="59"/>
      <c r="E256" s="58"/>
      <c r="F256" s="63"/>
      <c r="G256" s="63"/>
      <c r="H256" s="63"/>
      <c r="I256" s="63"/>
      <c r="J256" s="63"/>
      <c r="K256" s="63"/>
      <c r="L256" s="59"/>
      <c r="M256" s="59"/>
      <c r="N256" s="52"/>
    </row>
    <row r="257" spans="1:14" ht="15">
      <c r="A257" s="58"/>
      <c r="B257" s="58"/>
      <c r="C257" s="58"/>
      <c r="D257" s="59"/>
      <c r="E257" s="58"/>
      <c r="F257" s="63"/>
      <c r="G257" s="63"/>
      <c r="H257" s="63"/>
      <c r="I257" s="63"/>
      <c r="J257" s="63"/>
      <c r="K257" s="63"/>
      <c r="L257" s="59"/>
      <c r="M257" s="59"/>
      <c r="N257" s="52"/>
    </row>
    <row r="258" spans="1:14" ht="15">
      <c r="A258" s="58"/>
      <c r="B258" s="58"/>
      <c r="C258" s="58"/>
      <c r="D258" s="59"/>
      <c r="E258" s="58"/>
      <c r="F258" s="63"/>
      <c r="G258" s="63"/>
      <c r="H258" s="63"/>
      <c r="I258" s="63"/>
      <c r="J258" s="63"/>
      <c r="K258" s="63"/>
      <c r="L258" s="59"/>
      <c r="M258" s="59"/>
      <c r="N258" s="52"/>
    </row>
    <row r="259" spans="1:14" ht="15">
      <c r="A259" s="58"/>
      <c r="B259" s="58"/>
      <c r="C259" s="58"/>
      <c r="D259" s="59"/>
      <c r="E259" s="58"/>
      <c r="F259" s="63"/>
      <c r="G259" s="63"/>
      <c r="H259" s="63"/>
      <c r="I259" s="63"/>
      <c r="J259" s="63"/>
      <c r="K259" s="63"/>
      <c r="L259" s="59"/>
      <c r="M259" s="59"/>
      <c r="N259" s="52"/>
    </row>
    <row r="260" spans="1:14" ht="15">
      <c r="A260" s="58"/>
      <c r="B260" s="58"/>
      <c r="C260" s="58"/>
      <c r="D260" s="59"/>
      <c r="E260" s="58"/>
      <c r="F260" s="63"/>
      <c r="G260" s="63"/>
      <c r="H260" s="63"/>
      <c r="I260" s="63"/>
      <c r="J260" s="63"/>
      <c r="K260" s="63"/>
      <c r="L260" s="59"/>
      <c r="M260" s="59"/>
      <c r="N260" s="52"/>
    </row>
    <row r="261" spans="1:14" ht="15">
      <c r="A261" s="58"/>
      <c r="B261" s="58"/>
      <c r="C261" s="58"/>
      <c r="D261" s="59"/>
      <c r="E261" s="58"/>
      <c r="F261" s="63"/>
      <c r="G261" s="63"/>
      <c r="H261" s="63"/>
      <c r="I261" s="63"/>
      <c r="J261" s="63"/>
      <c r="K261" s="63"/>
      <c r="L261" s="59"/>
      <c r="M261" s="59"/>
      <c r="N261" s="52"/>
    </row>
    <row r="262" spans="1:14" ht="15">
      <c r="A262" s="58"/>
      <c r="B262" s="58"/>
      <c r="C262" s="58"/>
      <c r="D262" s="59"/>
      <c r="E262" s="58"/>
      <c r="F262" s="63"/>
      <c r="G262" s="63"/>
      <c r="H262" s="63"/>
      <c r="I262" s="63"/>
      <c r="J262" s="63"/>
      <c r="K262" s="63"/>
      <c r="L262" s="59"/>
      <c r="M262" s="59"/>
      <c r="N262" s="52"/>
    </row>
    <row r="263" spans="1:14" ht="15">
      <c r="A263" s="58"/>
      <c r="B263" s="58"/>
      <c r="C263" s="58"/>
      <c r="D263" s="59"/>
      <c r="E263" s="58"/>
      <c r="F263" s="63"/>
      <c r="G263" s="63"/>
      <c r="H263" s="63"/>
      <c r="I263" s="63"/>
      <c r="J263" s="63"/>
      <c r="K263" s="63"/>
      <c r="L263" s="59"/>
      <c r="M263" s="59"/>
      <c r="N263" s="52"/>
    </row>
    <row r="264" spans="1:14" ht="15">
      <c r="A264" s="58"/>
      <c r="B264" s="58"/>
      <c r="C264" s="58"/>
      <c r="D264" s="59"/>
      <c r="E264" s="58"/>
      <c r="F264" s="63"/>
      <c r="G264" s="63"/>
      <c r="H264" s="63"/>
      <c r="I264" s="63"/>
      <c r="J264" s="63"/>
      <c r="K264" s="63"/>
      <c r="L264" s="59"/>
      <c r="M264" s="59"/>
      <c r="N264" s="52"/>
    </row>
    <row r="265" spans="1:14" ht="15">
      <c r="A265" s="58"/>
      <c r="B265" s="58"/>
      <c r="C265" s="58"/>
      <c r="D265" s="59"/>
      <c r="E265" s="58"/>
      <c r="F265" s="63"/>
      <c r="G265" s="63"/>
      <c r="H265" s="63"/>
      <c r="I265" s="63"/>
      <c r="J265" s="63"/>
      <c r="K265" s="63"/>
      <c r="L265" s="59"/>
      <c r="M265" s="59"/>
      <c r="N265" s="52"/>
    </row>
    <row r="266" spans="1:14" ht="15">
      <c r="A266" s="58"/>
      <c r="B266" s="58"/>
      <c r="C266" s="58"/>
      <c r="D266" s="59"/>
      <c r="E266" s="58"/>
      <c r="F266" s="63"/>
      <c r="G266" s="63"/>
      <c r="H266" s="63"/>
      <c r="I266" s="63"/>
      <c r="J266" s="63"/>
      <c r="K266" s="63"/>
      <c r="L266" s="59"/>
      <c r="M266" s="59"/>
      <c r="N266" s="52"/>
    </row>
    <row r="267" spans="1:14">
      <c r="A267" s="64"/>
      <c r="B267" s="64"/>
      <c r="C267" s="64"/>
      <c r="E267" s="64"/>
      <c r="F267" s="65"/>
      <c r="G267" s="65"/>
      <c r="H267" s="65"/>
      <c r="I267" s="65"/>
      <c r="J267" s="65"/>
      <c r="K267" s="65"/>
      <c r="L267" s="60"/>
      <c r="M267" s="60"/>
    </row>
    <row r="268" spans="1:14">
      <c r="A268" s="64"/>
      <c r="B268" s="64"/>
      <c r="C268" s="64"/>
      <c r="E268" s="64"/>
      <c r="F268" s="65"/>
      <c r="G268" s="65"/>
      <c r="H268" s="65"/>
      <c r="I268" s="65"/>
      <c r="J268" s="65"/>
      <c r="K268" s="65"/>
      <c r="L268" s="60"/>
      <c r="M268" s="60"/>
    </row>
    <row r="269" spans="1:14">
      <c r="A269" s="64"/>
      <c r="B269" s="64"/>
      <c r="C269" s="64"/>
      <c r="E269" s="64"/>
      <c r="F269" s="65"/>
      <c r="G269" s="65"/>
      <c r="H269" s="65"/>
      <c r="I269" s="65"/>
      <c r="J269" s="65"/>
      <c r="K269" s="65"/>
      <c r="L269" s="60"/>
      <c r="M269" s="60"/>
    </row>
    <row r="270" spans="1:14">
      <c r="A270" s="64"/>
      <c r="B270" s="64"/>
      <c r="C270" s="64"/>
      <c r="E270" s="64"/>
      <c r="F270" s="65"/>
      <c r="G270" s="65"/>
      <c r="H270" s="65"/>
      <c r="I270" s="65"/>
      <c r="J270" s="65"/>
      <c r="K270" s="65"/>
      <c r="L270" s="60"/>
      <c r="M270" s="60"/>
    </row>
    <row r="271" spans="1:14">
      <c r="A271" s="64"/>
      <c r="B271" s="64"/>
      <c r="C271" s="64"/>
      <c r="E271" s="64"/>
      <c r="F271" s="65"/>
      <c r="G271" s="65"/>
      <c r="H271" s="65"/>
      <c r="I271" s="65"/>
      <c r="J271" s="65"/>
      <c r="K271" s="65"/>
      <c r="L271" s="60"/>
      <c r="M271" s="60"/>
    </row>
    <row r="272" spans="1:14">
      <c r="A272" s="64"/>
      <c r="B272" s="64"/>
      <c r="C272" s="64"/>
      <c r="E272" s="64"/>
      <c r="F272" s="65"/>
      <c r="G272" s="65"/>
      <c r="H272" s="65"/>
      <c r="I272" s="65"/>
      <c r="J272" s="65"/>
      <c r="K272" s="65"/>
      <c r="L272" s="60"/>
      <c r="M272" s="60"/>
    </row>
    <row r="273" spans="1:13">
      <c r="A273" s="64"/>
      <c r="B273" s="64"/>
      <c r="C273" s="64"/>
      <c r="E273" s="64"/>
      <c r="F273" s="65"/>
      <c r="G273" s="65"/>
      <c r="H273" s="65"/>
      <c r="I273" s="65"/>
      <c r="J273" s="65"/>
      <c r="K273" s="65"/>
      <c r="L273" s="60"/>
      <c r="M273" s="60"/>
    </row>
    <row r="274" spans="1:13">
      <c r="A274" s="64"/>
      <c r="B274" s="64"/>
      <c r="C274" s="64"/>
      <c r="E274" s="64"/>
      <c r="F274" s="65"/>
      <c r="G274" s="65"/>
      <c r="H274" s="65"/>
      <c r="I274" s="65"/>
      <c r="J274" s="65"/>
      <c r="K274" s="65"/>
      <c r="L274" s="60"/>
      <c r="M274" s="60"/>
    </row>
    <row r="275" spans="1:13">
      <c r="A275" s="64"/>
      <c r="B275" s="64"/>
      <c r="C275" s="64"/>
      <c r="E275" s="64"/>
      <c r="F275" s="65"/>
      <c r="G275" s="65"/>
      <c r="H275" s="65"/>
      <c r="I275" s="65"/>
      <c r="J275" s="65"/>
      <c r="K275" s="65"/>
      <c r="L275" s="60"/>
      <c r="M275" s="60"/>
    </row>
    <row r="276" spans="1:13">
      <c r="A276" s="64"/>
      <c r="B276" s="64"/>
      <c r="C276" s="64"/>
      <c r="E276" s="64"/>
      <c r="F276" s="65"/>
      <c r="G276" s="65"/>
      <c r="H276" s="65"/>
      <c r="I276" s="65"/>
      <c r="J276" s="65"/>
      <c r="K276" s="65"/>
      <c r="L276" s="60"/>
      <c r="M276" s="60"/>
    </row>
    <row r="277" spans="1:13">
      <c r="A277" s="64"/>
      <c r="B277" s="64"/>
      <c r="C277" s="64"/>
      <c r="E277" s="64"/>
      <c r="F277" s="65"/>
      <c r="G277" s="65"/>
      <c r="H277" s="65"/>
      <c r="I277" s="65"/>
      <c r="J277" s="65"/>
      <c r="K277" s="65"/>
      <c r="L277" s="60"/>
      <c r="M277" s="60"/>
    </row>
    <row r="278" spans="1:13">
      <c r="A278" s="64"/>
      <c r="B278" s="64"/>
      <c r="C278" s="64"/>
      <c r="E278" s="64"/>
      <c r="F278" s="65"/>
      <c r="G278" s="65"/>
      <c r="H278" s="65"/>
      <c r="I278" s="65"/>
      <c r="J278" s="65"/>
      <c r="K278" s="65"/>
      <c r="L278" s="60"/>
      <c r="M278" s="60"/>
    </row>
    <row r="279" spans="1:13">
      <c r="A279" s="64"/>
      <c r="B279" s="64"/>
      <c r="C279" s="64"/>
      <c r="E279" s="64"/>
      <c r="F279" s="65"/>
      <c r="G279" s="65"/>
      <c r="H279" s="65"/>
      <c r="I279" s="65"/>
      <c r="J279" s="65"/>
      <c r="K279" s="65"/>
      <c r="L279" s="60"/>
      <c r="M279" s="60"/>
    </row>
    <row r="280" spans="1:13">
      <c r="A280" s="64"/>
      <c r="B280" s="64"/>
      <c r="C280" s="64"/>
      <c r="E280" s="64"/>
      <c r="F280" s="65"/>
      <c r="G280" s="65"/>
      <c r="H280" s="65"/>
      <c r="I280" s="65"/>
      <c r="J280" s="65"/>
      <c r="K280" s="65"/>
      <c r="L280" s="60"/>
      <c r="M280" s="60"/>
    </row>
    <row r="281" spans="1:13">
      <c r="A281" s="64"/>
      <c r="B281" s="64"/>
      <c r="C281" s="64"/>
      <c r="E281" s="64"/>
      <c r="F281" s="65"/>
      <c r="G281" s="65"/>
      <c r="H281" s="65"/>
      <c r="I281" s="65"/>
      <c r="J281" s="65"/>
      <c r="K281" s="65"/>
      <c r="L281" s="60"/>
      <c r="M281" s="60"/>
    </row>
    <row r="282" spans="1:13">
      <c r="A282" s="64"/>
      <c r="B282" s="64"/>
      <c r="C282" s="64"/>
      <c r="E282" s="64"/>
      <c r="F282" s="65"/>
      <c r="G282" s="65"/>
      <c r="H282" s="65"/>
      <c r="I282" s="65"/>
      <c r="J282" s="65"/>
      <c r="K282" s="65"/>
      <c r="L282" s="60"/>
      <c r="M282" s="60"/>
    </row>
    <row r="283" spans="1:13">
      <c r="A283" s="64"/>
      <c r="B283" s="64"/>
      <c r="C283" s="64"/>
      <c r="E283" s="64"/>
      <c r="F283" s="65"/>
      <c r="G283" s="65"/>
      <c r="H283" s="65"/>
      <c r="I283" s="65"/>
      <c r="J283" s="65"/>
      <c r="K283" s="65"/>
      <c r="L283" s="60"/>
      <c r="M283" s="60"/>
    </row>
    <row r="284" spans="1:13">
      <c r="A284" s="64"/>
      <c r="B284" s="64"/>
      <c r="C284" s="64"/>
      <c r="E284" s="64"/>
      <c r="F284" s="65"/>
      <c r="G284" s="65"/>
      <c r="H284" s="65"/>
      <c r="I284" s="65"/>
      <c r="J284" s="65"/>
      <c r="K284" s="65"/>
      <c r="L284" s="60"/>
      <c r="M284" s="60"/>
    </row>
    <row r="285" spans="1:13">
      <c r="A285" s="64"/>
      <c r="B285" s="64"/>
      <c r="C285" s="64"/>
      <c r="E285" s="64"/>
      <c r="F285" s="65"/>
      <c r="G285" s="65"/>
      <c r="H285" s="65"/>
      <c r="I285" s="65"/>
      <c r="J285" s="65"/>
      <c r="K285" s="65"/>
      <c r="L285" s="60"/>
      <c r="M285" s="60"/>
    </row>
    <row r="286" spans="1:13">
      <c r="A286" s="64"/>
      <c r="B286" s="64"/>
      <c r="C286" s="64"/>
      <c r="E286" s="64"/>
      <c r="F286" s="65"/>
      <c r="G286" s="65"/>
      <c r="H286" s="65"/>
      <c r="I286" s="65"/>
      <c r="J286" s="65"/>
      <c r="K286" s="65"/>
      <c r="L286" s="60"/>
      <c r="M286" s="60"/>
    </row>
    <row r="287" spans="1:13">
      <c r="A287" s="64"/>
      <c r="B287" s="64"/>
      <c r="C287" s="64"/>
      <c r="E287" s="64"/>
      <c r="F287" s="65"/>
      <c r="G287" s="65"/>
      <c r="H287" s="65"/>
      <c r="I287" s="65"/>
      <c r="J287" s="65"/>
      <c r="K287" s="65"/>
      <c r="L287" s="60"/>
      <c r="M287" s="60"/>
    </row>
    <row r="288" spans="1:13">
      <c r="A288" s="64"/>
      <c r="B288" s="64"/>
      <c r="C288" s="64"/>
      <c r="E288" s="64"/>
      <c r="F288" s="65"/>
      <c r="G288" s="65"/>
      <c r="H288" s="65"/>
      <c r="I288" s="65"/>
      <c r="J288" s="65"/>
      <c r="K288" s="65"/>
      <c r="L288" s="60"/>
      <c r="M288" s="60"/>
    </row>
    <row r="289" spans="1:13">
      <c r="A289" s="64"/>
      <c r="B289" s="64"/>
      <c r="C289" s="64"/>
      <c r="E289" s="64"/>
      <c r="F289" s="65"/>
      <c r="G289" s="65"/>
      <c r="H289" s="65"/>
      <c r="I289" s="65"/>
      <c r="J289" s="65"/>
      <c r="K289" s="65"/>
      <c r="L289" s="60"/>
      <c r="M289" s="60"/>
    </row>
    <row r="290" spans="1:13">
      <c r="A290" s="64"/>
      <c r="B290" s="64"/>
      <c r="C290" s="64"/>
      <c r="E290" s="64"/>
      <c r="F290" s="65"/>
      <c r="G290" s="65"/>
      <c r="H290" s="65"/>
      <c r="I290" s="65"/>
      <c r="J290" s="65"/>
      <c r="K290" s="65"/>
      <c r="L290" s="60"/>
      <c r="M290" s="60"/>
    </row>
    <row r="291" spans="1:13">
      <c r="A291" s="64"/>
      <c r="B291" s="64"/>
      <c r="C291" s="64"/>
      <c r="E291" s="64"/>
      <c r="F291" s="65"/>
      <c r="G291" s="65"/>
      <c r="H291" s="65"/>
      <c r="I291" s="65"/>
      <c r="J291" s="65"/>
      <c r="K291" s="65"/>
      <c r="L291" s="60"/>
      <c r="M291" s="60"/>
    </row>
    <row r="292" spans="1:13">
      <c r="A292" s="64"/>
      <c r="B292" s="64"/>
      <c r="C292" s="64"/>
      <c r="E292" s="64"/>
      <c r="F292" s="65"/>
      <c r="G292" s="65"/>
      <c r="H292" s="65"/>
      <c r="I292" s="65"/>
      <c r="J292" s="65"/>
      <c r="K292" s="65"/>
      <c r="L292" s="60"/>
      <c r="M292" s="60"/>
    </row>
    <row r="293" spans="1:13">
      <c r="A293" s="64"/>
      <c r="B293" s="64"/>
      <c r="C293" s="64"/>
      <c r="E293" s="64"/>
      <c r="F293" s="65"/>
      <c r="G293" s="65"/>
      <c r="H293" s="65"/>
      <c r="I293" s="65"/>
      <c r="J293" s="65"/>
      <c r="K293" s="65"/>
      <c r="L293" s="60"/>
      <c r="M293" s="60"/>
    </row>
    <row r="294" spans="1:13">
      <c r="A294" s="64"/>
      <c r="B294" s="64"/>
      <c r="C294" s="64"/>
      <c r="E294" s="64"/>
      <c r="F294" s="65"/>
      <c r="G294" s="65"/>
      <c r="H294" s="65"/>
      <c r="I294" s="65"/>
      <c r="J294" s="65"/>
      <c r="K294" s="65"/>
      <c r="L294" s="60"/>
      <c r="M294" s="60"/>
    </row>
    <row r="295" spans="1:13">
      <c r="A295" s="64"/>
      <c r="B295" s="64"/>
      <c r="C295" s="64"/>
      <c r="E295" s="64"/>
      <c r="F295" s="65"/>
      <c r="G295" s="65"/>
      <c r="H295" s="65"/>
      <c r="I295" s="65"/>
      <c r="J295" s="65"/>
      <c r="K295" s="65"/>
      <c r="L295" s="60"/>
      <c r="M295" s="60"/>
    </row>
    <row r="296" spans="1:13">
      <c r="A296" s="64"/>
      <c r="B296" s="64"/>
      <c r="C296" s="64"/>
      <c r="E296" s="64"/>
      <c r="F296" s="65"/>
      <c r="G296" s="65"/>
      <c r="H296" s="65"/>
      <c r="I296" s="65"/>
      <c r="J296" s="65"/>
      <c r="K296" s="65"/>
      <c r="L296" s="60"/>
      <c r="M296" s="60"/>
    </row>
    <row r="297" spans="1:13">
      <c r="A297" s="64"/>
      <c r="B297" s="64"/>
      <c r="C297" s="64"/>
      <c r="L297" s="60"/>
      <c r="M297" s="60"/>
    </row>
    <row r="298" spans="1:13">
      <c r="A298" s="64"/>
      <c r="B298" s="64"/>
      <c r="C298" s="64"/>
      <c r="L298" s="60"/>
      <c r="M298" s="60"/>
    </row>
    <row r="299" spans="1:13">
      <c r="A299" s="64"/>
      <c r="B299" s="64"/>
      <c r="C299" s="64"/>
      <c r="L299" s="60"/>
      <c r="M299" s="60"/>
    </row>
    <row r="300" spans="1:13">
      <c r="A300" s="64"/>
      <c r="B300" s="64"/>
      <c r="C300" s="64"/>
      <c r="L300" s="60"/>
      <c r="M300" s="60"/>
    </row>
    <row r="301" spans="1:13">
      <c r="A301" s="64"/>
      <c r="B301" s="64"/>
      <c r="C301" s="64"/>
      <c r="L301" s="60"/>
      <c r="M301" s="60"/>
    </row>
    <row r="302" spans="1:13">
      <c r="A302" s="64"/>
      <c r="B302" s="64"/>
      <c r="C302" s="64"/>
      <c r="L302" s="60"/>
      <c r="M302" s="60"/>
    </row>
    <row r="303" spans="1:13">
      <c r="A303" s="64"/>
      <c r="B303" s="64"/>
      <c r="C303" s="64"/>
      <c r="L303" s="60"/>
      <c r="M303" s="60"/>
    </row>
    <row r="304" spans="1:13">
      <c r="A304" s="64"/>
      <c r="B304" s="64"/>
      <c r="C304" s="64"/>
      <c r="L304" s="60"/>
      <c r="M304" s="60"/>
    </row>
    <row r="305" spans="1:13">
      <c r="A305" s="64"/>
      <c r="B305" s="64"/>
      <c r="C305" s="64"/>
      <c r="L305" s="60"/>
      <c r="M305" s="60"/>
    </row>
    <row r="306" spans="1:13">
      <c r="A306" s="64"/>
      <c r="B306" s="64"/>
      <c r="C306" s="64"/>
      <c r="L306" s="60"/>
      <c r="M306" s="60"/>
    </row>
    <row r="307" spans="1:13">
      <c r="A307" s="64"/>
      <c r="B307" s="64"/>
      <c r="C307" s="64"/>
      <c r="L307" s="60"/>
      <c r="M307" s="60"/>
    </row>
    <row r="308" spans="1:13">
      <c r="A308" s="64"/>
      <c r="B308" s="64"/>
      <c r="C308" s="64"/>
      <c r="L308" s="60"/>
      <c r="M308" s="60"/>
    </row>
    <row r="309" spans="1:13">
      <c r="A309" s="64"/>
      <c r="B309" s="64"/>
      <c r="C309" s="64"/>
      <c r="L309" s="60"/>
      <c r="M309" s="60"/>
    </row>
    <row r="310" spans="1:13">
      <c r="A310" s="64"/>
      <c r="B310" s="64"/>
      <c r="C310" s="64"/>
      <c r="L310" s="60"/>
      <c r="M310" s="60"/>
    </row>
    <row r="311" spans="1:13">
      <c r="A311" s="64"/>
      <c r="B311" s="64"/>
      <c r="C311" s="64"/>
      <c r="L311" s="60"/>
      <c r="M311" s="60"/>
    </row>
    <row r="312" spans="1:13">
      <c r="A312" s="64"/>
      <c r="B312" s="64"/>
      <c r="C312" s="64"/>
      <c r="L312" s="60"/>
      <c r="M312" s="60"/>
    </row>
    <row r="313" spans="1:13">
      <c r="A313" s="64"/>
      <c r="B313" s="64"/>
      <c r="C313" s="64"/>
      <c r="L313" s="60"/>
      <c r="M313" s="60"/>
    </row>
    <row r="314" spans="1:13">
      <c r="A314" s="64"/>
      <c r="B314" s="64"/>
      <c r="C314" s="64"/>
      <c r="L314" s="60"/>
      <c r="M314" s="60"/>
    </row>
    <row r="315" spans="1:13">
      <c r="A315" s="64"/>
      <c r="B315" s="64"/>
      <c r="C315" s="64"/>
      <c r="L315" s="60"/>
      <c r="M315" s="60"/>
    </row>
    <row r="316" spans="1:13">
      <c r="A316" s="64"/>
      <c r="B316" s="64"/>
      <c r="C316" s="64"/>
      <c r="L316" s="60"/>
      <c r="M316" s="60"/>
    </row>
    <row r="317" spans="1:13">
      <c r="A317" s="64"/>
      <c r="B317" s="64"/>
      <c r="C317" s="64"/>
      <c r="L317" s="60"/>
      <c r="M317" s="60"/>
    </row>
    <row r="318" spans="1:13">
      <c r="A318" s="64"/>
      <c r="B318" s="64"/>
      <c r="C318" s="64"/>
      <c r="L318" s="60"/>
      <c r="M318" s="60"/>
    </row>
    <row r="319" spans="1:13">
      <c r="A319" s="64"/>
      <c r="B319" s="64"/>
      <c r="C319" s="64"/>
      <c r="L319" s="60"/>
      <c r="M319" s="60"/>
    </row>
    <row r="320" spans="1:13">
      <c r="A320" s="64"/>
      <c r="B320" s="64"/>
      <c r="C320" s="64"/>
      <c r="L320" s="60"/>
      <c r="M320" s="60"/>
    </row>
    <row r="321" spans="1:13">
      <c r="A321" s="64"/>
      <c r="B321" s="64"/>
      <c r="C321" s="64"/>
      <c r="L321" s="60"/>
      <c r="M321" s="60"/>
    </row>
    <row r="322" spans="1:13">
      <c r="A322" s="64"/>
      <c r="B322" s="64"/>
      <c r="C322" s="64"/>
      <c r="L322" s="60"/>
      <c r="M322" s="60"/>
    </row>
    <row r="323" spans="1:13">
      <c r="A323" s="64"/>
      <c r="B323" s="64"/>
      <c r="C323" s="64"/>
      <c r="L323" s="60"/>
      <c r="M323" s="60"/>
    </row>
    <row r="324" spans="1:13">
      <c r="A324" s="64"/>
      <c r="B324" s="64"/>
      <c r="C324" s="64"/>
      <c r="L324" s="60"/>
      <c r="M324" s="60"/>
    </row>
    <row r="325" spans="1:13">
      <c r="A325" s="64"/>
      <c r="B325" s="64"/>
      <c r="C325" s="64"/>
      <c r="L325" s="60"/>
      <c r="M325" s="60"/>
    </row>
    <row r="326" spans="1:13">
      <c r="A326" s="64"/>
      <c r="B326" s="64"/>
      <c r="C326" s="64"/>
      <c r="L326" s="60"/>
      <c r="M326" s="60"/>
    </row>
    <row r="327" spans="1:13">
      <c r="A327" s="64"/>
      <c r="B327" s="64"/>
      <c r="C327" s="64"/>
      <c r="L327" s="60"/>
      <c r="M327" s="60"/>
    </row>
    <row r="328" spans="1:13">
      <c r="A328" s="64"/>
      <c r="B328" s="64"/>
      <c r="C328" s="64"/>
      <c r="L328" s="60"/>
      <c r="M328" s="60"/>
    </row>
    <row r="329" spans="1:13">
      <c r="A329" s="64"/>
      <c r="B329" s="64"/>
      <c r="C329" s="64"/>
      <c r="L329" s="60"/>
      <c r="M329" s="60"/>
    </row>
    <row r="330" spans="1:13">
      <c r="A330" s="64"/>
      <c r="B330" s="64"/>
      <c r="C330" s="64"/>
      <c r="L330" s="60"/>
      <c r="M330" s="60"/>
    </row>
    <row r="331" spans="1:13">
      <c r="A331" s="64"/>
      <c r="B331" s="64"/>
      <c r="C331" s="64"/>
      <c r="L331" s="60"/>
      <c r="M331" s="60"/>
    </row>
    <row r="332" spans="1:13">
      <c r="A332" s="64"/>
      <c r="B332" s="64"/>
      <c r="C332" s="64"/>
      <c r="L332" s="60"/>
      <c r="M332" s="60"/>
    </row>
    <row r="333" spans="1:13">
      <c r="A333" s="64"/>
      <c r="B333" s="64"/>
      <c r="C333" s="64"/>
      <c r="L333" s="60"/>
      <c r="M333" s="60"/>
    </row>
    <row r="334" spans="1:13">
      <c r="A334" s="64"/>
      <c r="B334" s="64"/>
      <c r="C334" s="64"/>
      <c r="L334" s="60"/>
      <c r="M334" s="60"/>
    </row>
    <row r="335" spans="1:13">
      <c r="A335" s="64"/>
      <c r="B335" s="64"/>
      <c r="C335" s="64"/>
      <c r="L335" s="60"/>
      <c r="M335" s="60"/>
    </row>
    <row r="336" spans="1:13">
      <c r="A336" s="64"/>
      <c r="B336" s="64"/>
      <c r="C336" s="64"/>
      <c r="L336" s="60"/>
      <c r="M336" s="60"/>
    </row>
    <row r="337" spans="1:13">
      <c r="A337" s="64"/>
      <c r="B337" s="64"/>
      <c r="C337" s="64"/>
      <c r="L337" s="60"/>
      <c r="M337" s="60"/>
    </row>
    <row r="338" spans="1:13">
      <c r="A338" s="64"/>
      <c r="B338" s="64"/>
      <c r="C338" s="64"/>
      <c r="L338" s="60"/>
      <c r="M338" s="60"/>
    </row>
    <row r="339" spans="1:13">
      <c r="A339" s="64"/>
      <c r="B339" s="64"/>
      <c r="C339" s="64"/>
      <c r="L339" s="60"/>
      <c r="M339" s="60"/>
    </row>
    <row r="340" spans="1:13">
      <c r="A340" s="64"/>
      <c r="B340" s="64"/>
      <c r="C340" s="64"/>
      <c r="L340" s="60"/>
      <c r="M340" s="60"/>
    </row>
    <row r="341" spans="1:13">
      <c r="A341" s="64"/>
      <c r="B341" s="64"/>
      <c r="C341" s="64"/>
      <c r="L341" s="60"/>
      <c r="M341" s="60"/>
    </row>
    <row r="342" spans="1:13">
      <c r="A342" s="64"/>
      <c r="B342" s="64"/>
      <c r="C342" s="64"/>
      <c r="L342" s="60"/>
      <c r="M342" s="60"/>
    </row>
    <row r="343" spans="1:13">
      <c r="A343" s="64"/>
      <c r="B343" s="64"/>
      <c r="C343" s="64"/>
      <c r="L343" s="60"/>
      <c r="M343" s="60"/>
    </row>
    <row r="344" spans="1:13">
      <c r="A344" s="64"/>
      <c r="B344" s="64"/>
      <c r="C344" s="64"/>
      <c r="L344" s="60"/>
      <c r="M344" s="60"/>
    </row>
    <row r="345" spans="1:13">
      <c r="A345" s="64"/>
      <c r="B345" s="64"/>
      <c r="C345" s="64"/>
      <c r="L345" s="60"/>
      <c r="M345" s="60"/>
    </row>
    <row r="346" spans="1:13">
      <c r="A346" s="64"/>
      <c r="B346" s="64"/>
      <c r="C346" s="64"/>
      <c r="L346" s="60"/>
      <c r="M346" s="60"/>
    </row>
    <row r="347" spans="1:13">
      <c r="A347" s="64"/>
      <c r="B347" s="64"/>
      <c r="C347" s="64"/>
      <c r="L347" s="60"/>
      <c r="M347" s="60"/>
    </row>
    <row r="348" spans="1:13">
      <c r="A348" s="64"/>
      <c r="B348" s="64"/>
      <c r="C348" s="64"/>
      <c r="L348" s="60"/>
      <c r="M348" s="60"/>
    </row>
    <row r="349" spans="1:13">
      <c r="A349" s="64"/>
      <c r="B349" s="64"/>
      <c r="C349" s="64"/>
      <c r="L349" s="60"/>
      <c r="M349" s="60"/>
    </row>
    <row r="350" spans="1:13">
      <c r="A350" s="64"/>
      <c r="B350" s="64"/>
      <c r="C350" s="64"/>
      <c r="L350" s="60"/>
      <c r="M350" s="60"/>
    </row>
    <row r="351" spans="1:13">
      <c r="A351" s="64"/>
      <c r="B351" s="64"/>
      <c r="C351" s="64"/>
      <c r="L351" s="60"/>
      <c r="M351" s="60"/>
    </row>
    <row r="352" spans="1:13">
      <c r="A352" s="64"/>
      <c r="B352" s="64"/>
      <c r="C352" s="64"/>
      <c r="L352" s="60"/>
      <c r="M352" s="60"/>
    </row>
    <row r="353" spans="1:13">
      <c r="A353" s="64"/>
      <c r="B353" s="64"/>
      <c r="C353" s="64"/>
      <c r="L353" s="60"/>
      <c r="M353" s="60"/>
    </row>
    <row r="354" spans="1:13">
      <c r="A354" s="64"/>
      <c r="B354" s="64"/>
      <c r="C354" s="64"/>
      <c r="L354" s="60"/>
      <c r="M354" s="60"/>
    </row>
    <row r="355" spans="1:13">
      <c r="A355" s="64"/>
      <c r="B355" s="64"/>
      <c r="C355" s="64"/>
      <c r="L355" s="60"/>
      <c r="M355" s="60"/>
    </row>
    <row r="356" spans="1:13">
      <c r="A356" s="64"/>
      <c r="B356" s="64"/>
      <c r="C356" s="64"/>
      <c r="L356" s="60"/>
      <c r="M356" s="60"/>
    </row>
    <row r="357" spans="1:13">
      <c r="A357" s="64"/>
      <c r="B357" s="64"/>
      <c r="C357" s="64"/>
      <c r="L357" s="60"/>
      <c r="M357" s="60"/>
    </row>
    <row r="358" spans="1:13">
      <c r="A358" s="64"/>
      <c r="B358" s="64"/>
      <c r="C358" s="64"/>
      <c r="L358" s="60"/>
      <c r="M358" s="60"/>
    </row>
    <row r="359" spans="1:13">
      <c r="A359" s="64"/>
      <c r="B359" s="64"/>
      <c r="C359" s="64"/>
      <c r="L359" s="60"/>
      <c r="M359" s="60"/>
    </row>
    <row r="360" spans="1:13">
      <c r="A360" s="64"/>
      <c r="B360" s="64"/>
      <c r="C360" s="64"/>
      <c r="L360" s="60"/>
      <c r="M360" s="60"/>
    </row>
    <row r="361" spans="1:13">
      <c r="A361" s="64"/>
      <c r="B361" s="64"/>
      <c r="C361" s="64"/>
      <c r="L361" s="60"/>
      <c r="M361" s="60"/>
    </row>
    <row r="362" spans="1:13">
      <c r="A362" s="64"/>
      <c r="B362" s="64"/>
      <c r="C362" s="64"/>
      <c r="L362" s="60"/>
      <c r="M362" s="60"/>
    </row>
    <row r="363" spans="1:13">
      <c r="A363" s="64"/>
      <c r="B363" s="64"/>
      <c r="C363" s="64"/>
      <c r="L363" s="60"/>
      <c r="M363" s="60"/>
    </row>
    <row r="364" spans="1:13">
      <c r="A364" s="64"/>
      <c r="B364" s="64"/>
      <c r="C364" s="64"/>
      <c r="L364" s="60"/>
      <c r="M364" s="60"/>
    </row>
    <row r="365" spans="1:13">
      <c r="A365" s="64"/>
      <c r="B365" s="64"/>
      <c r="C365" s="64"/>
      <c r="L365" s="60"/>
      <c r="M365" s="60"/>
    </row>
    <row r="366" spans="1:13">
      <c r="A366" s="64"/>
      <c r="B366" s="64"/>
      <c r="C366" s="64"/>
      <c r="L366" s="60"/>
      <c r="M366" s="60"/>
    </row>
    <row r="367" spans="1:13">
      <c r="A367" s="64"/>
      <c r="B367" s="64"/>
      <c r="C367" s="64"/>
      <c r="L367" s="60"/>
      <c r="M367" s="60"/>
    </row>
    <row r="368" spans="1:13">
      <c r="A368" s="64"/>
      <c r="B368" s="64"/>
      <c r="C368" s="64"/>
      <c r="L368" s="60"/>
      <c r="M368" s="60"/>
    </row>
    <row r="369" spans="1:13">
      <c r="A369" s="64"/>
      <c r="B369" s="64"/>
      <c r="C369" s="64"/>
      <c r="L369" s="60"/>
      <c r="M369" s="60"/>
    </row>
    <row r="370" spans="1:13">
      <c r="A370" s="64"/>
      <c r="B370" s="64"/>
      <c r="C370" s="64"/>
      <c r="L370" s="60"/>
      <c r="M370" s="60"/>
    </row>
    <row r="371" spans="1:13">
      <c r="A371" s="64"/>
      <c r="B371" s="64"/>
      <c r="C371" s="64"/>
      <c r="L371" s="60"/>
      <c r="M371" s="60"/>
    </row>
    <row r="372" spans="1:13">
      <c r="A372" s="64"/>
      <c r="B372" s="64"/>
      <c r="C372" s="64"/>
      <c r="L372" s="60"/>
      <c r="M372" s="60"/>
    </row>
    <row r="373" spans="1:13">
      <c r="A373" s="64"/>
      <c r="B373" s="64"/>
      <c r="C373" s="64"/>
      <c r="L373" s="60"/>
      <c r="M373" s="60"/>
    </row>
    <row r="374" spans="1:13">
      <c r="A374" s="64"/>
      <c r="B374" s="64"/>
      <c r="C374" s="64"/>
      <c r="L374" s="60"/>
      <c r="M374" s="60"/>
    </row>
    <row r="375" spans="1:13">
      <c r="A375" s="64"/>
      <c r="B375" s="64"/>
      <c r="C375" s="64"/>
      <c r="L375" s="60"/>
      <c r="M375" s="60"/>
    </row>
    <row r="376" spans="1:13">
      <c r="A376" s="64"/>
      <c r="B376" s="64"/>
      <c r="C376" s="64"/>
      <c r="L376" s="60"/>
      <c r="M376" s="60"/>
    </row>
    <row r="377" spans="1:13">
      <c r="A377" s="64"/>
      <c r="B377" s="64"/>
      <c r="C377" s="64"/>
      <c r="L377" s="60"/>
      <c r="M377" s="60"/>
    </row>
    <row r="378" spans="1:13">
      <c r="A378" s="64"/>
      <c r="B378" s="64"/>
      <c r="C378" s="64"/>
      <c r="L378" s="60"/>
      <c r="M378" s="60"/>
    </row>
    <row r="379" spans="1:13">
      <c r="A379" s="64"/>
      <c r="B379" s="64"/>
      <c r="C379" s="64"/>
      <c r="L379" s="60"/>
      <c r="M379" s="60"/>
    </row>
    <row r="380" spans="1:13">
      <c r="A380" s="64"/>
      <c r="B380" s="64"/>
      <c r="C380" s="64"/>
      <c r="L380" s="60"/>
      <c r="M380" s="60"/>
    </row>
    <row r="381" spans="1:13">
      <c r="A381" s="64"/>
      <c r="B381" s="64"/>
      <c r="C381" s="64"/>
      <c r="L381" s="60"/>
      <c r="M381" s="60"/>
    </row>
    <row r="382" spans="1:13">
      <c r="A382" s="64"/>
      <c r="B382" s="64"/>
      <c r="C382" s="64"/>
      <c r="L382" s="60"/>
      <c r="M382" s="60"/>
    </row>
    <row r="383" spans="1:13">
      <c r="A383" s="64"/>
      <c r="B383" s="64"/>
      <c r="C383" s="64"/>
      <c r="L383" s="60"/>
      <c r="M383" s="60"/>
    </row>
    <row r="384" spans="1:13">
      <c r="A384" s="64"/>
      <c r="B384" s="64"/>
      <c r="C384" s="64"/>
      <c r="L384" s="60"/>
      <c r="M384" s="60"/>
    </row>
    <row r="385" spans="1:13">
      <c r="A385" s="64"/>
      <c r="B385" s="64"/>
      <c r="C385" s="64"/>
      <c r="L385" s="60"/>
      <c r="M385" s="60"/>
    </row>
    <row r="386" spans="1:13">
      <c r="A386" s="64"/>
      <c r="B386" s="64"/>
      <c r="C386" s="64"/>
      <c r="L386" s="60"/>
      <c r="M386" s="60"/>
    </row>
    <row r="387" spans="1:13">
      <c r="A387" s="64"/>
      <c r="B387" s="64"/>
      <c r="C387" s="64"/>
      <c r="L387" s="60"/>
      <c r="M387" s="60"/>
    </row>
    <row r="388" spans="1:13">
      <c r="A388" s="64"/>
      <c r="B388" s="64"/>
      <c r="C388" s="64"/>
      <c r="L388" s="60"/>
      <c r="M388" s="60"/>
    </row>
    <row r="389" spans="1:13">
      <c r="A389" s="64"/>
      <c r="B389" s="64"/>
      <c r="C389" s="64"/>
      <c r="L389" s="60"/>
      <c r="M389" s="60"/>
    </row>
    <row r="390" spans="1:13">
      <c r="A390" s="64"/>
      <c r="B390" s="64"/>
      <c r="C390" s="64"/>
      <c r="L390" s="60"/>
      <c r="M390" s="60"/>
    </row>
    <row r="391" spans="1:13">
      <c r="A391" s="64"/>
      <c r="B391" s="64"/>
      <c r="C391" s="64"/>
      <c r="L391" s="60"/>
      <c r="M391" s="60"/>
    </row>
    <row r="392" spans="1:13">
      <c r="A392" s="64"/>
      <c r="B392" s="64"/>
      <c r="C392" s="64"/>
      <c r="L392" s="60"/>
      <c r="M392" s="60"/>
    </row>
    <row r="393" spans="1:13">
      <c r="A393" s="64"/>
      <c r="B393" s="64"/>
      <c r="C393" s="64"/>
      <c r="L393" s="60"/>
      <c r="M393" s="60"/>
    </row>
    <row r="394" spans="1:13">
      <c r="A394" s="64"/>
      <c r="B394" s="64"/>
      <c r="C394" s="64"/>
      <c r="L394" s="60"/>
      <c r="M394" s="60"/>
    </row>
    <row r="395" spans="1:13">
      <c r="A395" s="64"/>
      <c r="B395" s="64"/>
      <c r="C395" s="64"/>
      <c r="L395" s="60"/>
      <c r="M395" s="60"/>
    </row>
    <row r="396" spans="1:13">
      <c r="A396" s="64"/>
      <c r="B396" s="64"/>
      <c r="C396" s="64"/>
      <c r="L396" s="60"/>
      <c r="M396" s="60"/>
    </row>
    <row r="397" spans="1:13">
      <c r="A397" s="64"/>
      <c r="B397" s="64"/>
      <c r="C397" s="64"/>
      <c r="L397" s="60"/>
      <c r="M397" s="60"/>
    </row>
    <row r="398" spans="1:13">
      <c r="A398" s="64"/>
      <c r="B398" s="64"/>
      <c r="C398" s="64"/>
      <c r="L398" s="60"/>
      <c r="M398" s="60"/>
    </row>
    <row r="399" spans="1:13">
      <c r="A399" s="64"/>
      <c r="B399" s="64"/>
      <c r="C399" s="64"/>
      <c r="L399" s="60"/>
      <c r="M399" s="60"/>
    </row>
    <row r="400" spans="1:13">
      <c r="L400" s="60"/>
      <c r="M400" s="60"/>
    </row>
    <row r="401" spans="12:13">
      <c r="L401" s="60"/>
      <c r="M401" s="60"/>
    </row>
    <row r="402" spans="12:13">
      <c r="L402" s="60"/>
      <c r="M402" s="60"/>
    </row>
    <row r="403" spans="12:13">
      <c r="L403" s="60"/>
      <c r="M403" s="60"/>
    </row>
    <row r="404" spans="12:13">
      <c r="L404" s="60"/>
      <c r="M404" s="60"/>
    </row>
    <row r="405" spans="12:13">
      <c r="L405" s="60"/>
      <c r="M405" s="60"/>
    </row>
    <row r="406" spans="12:13">
      <c r="L406" s="60"/>
      <c r="M406" s="60"/>
    </row>
    <row r="407" spans="12:13">
      <c r="L407" s="60"/>
      <c r="M407" s="60"/>
    </row>
    <row r="408" spans="12:13">
      <c r="L408" s="60"/>
      <c r="M408" s="60"/>
    </row>
    <row r="409" spans="12:13">
      <c r="L409" s="60"/>
      <c r="M409" s="60"/>
    </row>
    <row r="410" spans="12:13">
      <c r="L410" s="60"/>
      <c r="M410" s="60"/>
    </row>
    <row r="411" spans="12:13">
      <c r="L411" s="60"/>
      <c r="M411" s="60"/>
    </row>
    <row r="412" spans="12:13">
      <c r="L412" s="60"/>
      <c r="M412" s="60"/>
    </row>
    <row r="413" spans="12:13">
      <c r="L413" s="60"/>
      <c r="M413" s="60"/>
    </row>
    <row r="414" spans="12:13">
      <c r="L414" s="60"/>
      <c r="M414" s="60"/>
    </row>
    <row r="415" spans="12:13">
      <c r="L415" s="60"/>
      <c r="M415" s="60"/>
    </row>
    <row r="416" spans="12:13">
      <c r="L416" s="60"/>
      <c r="M416" s="60"/>
    </row>
    <row r="417" spans="12:13">
      <c r="L417" s="60"/>
      <c r="M417" s="60"/>
    </row>
    <row r="418" spans="12:13">
      <c r="L418" s="60"/>
      <c r="M418" s="60"/>
    </row>
    <row r="419" spans="12:13">
      <c r="L419" s="60"/>
      <c r="M419" s="60"/>
    </row>
    <row r="420" spans="12:13">
      <c r="L420" s="60"/>
      <c r="M420" s="60"/>
    </row>
    <row r="421" spans="12:13">
      <c r="L421" s="60"/>
      <c r="M421" s="60"/>
    </row>
    <row r="422" spans="12:13">
      <c r="L422" s="60"/>
      <c r="M422" s="60"/>
    </row>
    <row r="423" spans="12:13">
      <c r="L423" s="60"/>
      <c r="M423" s="60"/>
    </row>
    <row r="424" spans="12:13">
      <c r="L424" s="60"/>
      <c r="M424" s="60"/>
    </row>
    <row r="425" spans="12:13">
      <c r="L425" s="60"/>
      <c r="M425" s="60"/>
    </row>
    <row r="426" spans="12:13">
      <c r="L426" s="60"/>
      <c r="M426" s="60"/>
    </row>
    <row r="427" spans="12:13">
      <c r="L427" s="60"/>
      <c r="M427" s="60"/>
    </row>
    <row r="428" spans="12:13">
      <c r="L428" s="60"/>
      <c r="M428" s="60"/>
    </row>
    <row r="429" spans="12:13">
      <c r="L429" s="60"/>
      <c r="M429" s="60"/>
    </row>
    <row r="430" spans="12:13">
      <c r="L430" s="60"/>
      <c r="M430" s="60"/>
    </row>
    <row r="431" spans="12:13">
      <c r="L431" s="60"/>
      <c r="M431" s="60"/>
    </row>
    <row r="432" spans="12:13">
      <c r="L432" s="60"/>
      <c r="M432" s="60"/>
    </row>
    <row r="433" spans="12:13">
      <c r="L433" s="60"/>
      <c r="M433" s="60"/>
    </row>
    <row r="434" spans="12:13">
      <c r="L434" s="60"/>
      <c r="M434" s="60"/>
    </row>
    <row r="435" spans="12:13">
      <c r="L435" s="60"/>
      <c r="M435" s="60"/>
    </row>
    <row r="436" spans="12:13">
      <c r="L436" s="60"/>
      <c r="M436" s="60"/>
    </row>
    <row r="437" spans="12:13">
      <c r="L437" s="60"/>
      <c r="M437" s="60"/>
    </row>
    <row r="438" spans="12:13">
      <c r="L438" s="60"/>
      <c r="M438" s="60"/>
    </row>
    <row r="439" spans="12:13">
      <c r="L439" s="60"/>
      <c r="M439" s="60"/>
    </row>
    <row r="440" spans="12:13">
      <c r="L440" s="60"/>
      <c r="M440" s="60"/>
    </row>
    <row r="441" spans="12:13">
      <c r="L441" s="60"/>
      <c r="M441" s="60"/>
    </row>
    <row r="442" spans="12:13">
      <c r="L442" s="60"/>
      <c r="M442" s="60"/>
    </row>
    <row r="443" spans="12:13">
      <c r="L443" s="60"/>
      <c r="M443" s="60"/>
    </row>
    <row r="444" spans="12:13">
      <c r="L444" s="60"/>
      <c r="M444" s="60"/>
    </row>
    <row r="445" spans="12:13">
      <c r="L445" s="60"/>
      <c r="M445" s="60"/>
    </row>
    <row r="446" spans="12:13">
      <c r="L446" s="60"/>
      <c r="M446" s="60"/>
    </row>
    <row r="447" spans="12:13">
      <c r="L447" s="60"/>
      <c r="M447" s="60"/>
    </row>
    <row r="448" spans="12:13">
      <c r="L448" s="60"/>
      <c r="M448" s="60"/>
    </row>
    <row r="449" spans="12:13">
      <c r="L449" s="60"/>
      <c r="M449" s="60"/>
    </row>
    <row r="450" spans="12:13">
      <c r="L450" s="60"/>
      <c r="M450" s="60"/>
    </row>
    <row r="451" spans="12:13">
      <c r="L451" s="60"/>
      <c r="M451" s="60"/>
    </row>
    <row r="452" spans="12:13">
      <c r="L452" s="60"/>
      <c r="M452" s="60"/>
    </row>
    <row r="453" spans="12:13">
      <c r="L453" s="60"/>
      <c r="M453" s="60"/>
    </row>
    <row r="454" spans="12:13">
      <c r="L454" s="60"/>
      <c r="M454" s="60"/>
    </row>
    <row r="455" spans="12:13">
      <c r="L455" s="60"/>
      <c r="M455" s="60"/>
    </row>
    <row r="456" spans="12:13">
      <c r="L456" s="60"/>
      <c r="M456" s="60"/>
    </row>
    <row r="457" spans="12:13">
      <c r="L457" s="60"/>
      <c r="M457" s="60"/>
    </row>
    <row r="458" spans="12:13">
      <c r="L458" s="60"/>
      <c r="M458" s="60"/>
    </row>
    <row r="459" spans="12:13">
      <c r="L459" s="60"/>
      <c r="M459" s="60"/>
    </row>
    <row r="460" spans="12:13">
      <c r="L460" s="60"/>
      <c r="M460" s="60"/>
    </row>
    <row r="461" spans="12:13">
      <c r="L461" s="60"/>
      <c r="M461" s="60"/>
    </row>
    <row r="462" spans="12:13">
      <c r="L462" s="60"/>
      <c r="M462" s="60"/>
    </row>
    <row r="463" spans="12:13">
      <c r="L463" s="60"/>
      <c r="M463" s="60"/>
    </row>
    <row r="464" spans="12:13">
      <c r="L464" s="60"/>
      <c r="M464" s="60"/>
    </row>
    <row r="465" spans="12:13">
      <c r="L465" s="60"/>
      <c r="M465" s="60"/>
    </row>
    <row r="466" spans="12:13">
      <c r="L466" s="60"/>
      <c r="M466" s="60"/>
    </row>
    <row r="467" spans="12:13">
      <c r="L467" s="60"/>
      <c r="M467" s="60"/>
    </row>
    <row r="468" spans="12:13">
      <c r="L468" s="60"/>
      <c r="M468" s="60"/>
    </row>
    <row r="469" spans="12:13">
      <c r="L469" s="60"/>
      <c r="M469" s="60"/>
    </row>
    <row r="470" spans="12:13">
      <c r="L470" s="60"/>
      <c r="M470" s="60"/>
    </row>
    <row r="471" spans="12:13">
      <c r="L471" s="60"/>
      <c r="M471" s="60"/>
    </row>
    <row r="472" spans="12:13">
      <c r="L472" s="60"/>
      <c r="M472" s="60"/>
    </row>
    <row r="473" spans="12:13">
      <c r="L473" s="60"/>
      <c r="M473" s="60"/>
    </row>
    <row r="474" spans="12:13">
      <c r="L474" s="60"/>
      <c r="M474" s="60"/>
    </row>
    <row r="475" spans="12:13">
      <c r="L475" s="60"/>
      <c r="M475" s="60"/>
    </row>
    <row r="476" spans="12:13">
      <c r="L476" s="60"/>
      <c r="M476" s="60"/>
    </row>
    <row r="477" spans="12:13">
      <c r="L477" s="60"/>
      <c r="M477" s="60"/>
    </row>
    <row r="478" spans="12:13">
      <c r="L478" s="60"/>
      <c r="M478" s="60"/>
    </row>
    <row r="479" spans="12:13">
      <c r="L479" s="60"/>
      <c r="M479" s="60"/>
    </row>
    <row r="480" spans="12:13">
      <c r="L480" s="60"/>
      <c r="M480" s="60"/>
    </row>
    <row r="481" spans="12:13">
      <c r="L481" s="60"/>
      <c r="M481" s="60"/>
    </row>
    <row r="482" spans="12:13">
      <c r="L482" s="60"/>
      <c r="M482" s="60"/>
    </row>
    <row r="483" spans="12:13">
      <c r="L483" s="60"/>
      <c r="M483" s="60"/>
    </row>
    <row r="484" spans="12:13">
      <c r="L484" s="60"/>
      <c r="M484" s="60"/>
    </row>
    <row r="485" spans="12:13">
      <c r="L485" s="60"/>
      <c r="M485" s="60"/>
    </row>
    <row r="486" spans="12:13">
      <c r="L486" s="60"/>
      <c r="M486" s="60"/>
    </row>
    <row r="487" spans="12:13">
      <c r="L487" s="60"/>
      <c r="M487" s="60"/>
    </row>
    <row r="488" spans="12:13">
      <c r="L488" s="60"/>
      <c r="M488" s="60"/>
    </row>
    <row r="489" spans="12:13">
      <c r="L489" s="60"/>
      <c r="M489" s="60"/>
    </row>
    <row r="490" spans="12:13">
      <c r="L490" s="60"/>
      <c r="M490" s="60"/>
    </row>
    <row r="491" spans="12:13">
      <c r="L491" s="60"/>
      <c r="M491" s="60"/>
    </row>
    <row r="492" spans="12:13">
      <c r="L492" s="60"/>
      <c r="M492" s="60"/>
    </row>
    <row r="493" spans="12:13">
      <c r="L493" s="60"/>
      <c r="M493" s="60"/>
    </row>
    <row r="494" spans="12:13">
      <c r="L494" s="60"/>
      <c r="M494" s="60"/>
    </row>
    <row r="495" spans="12:13">
      <c r="L495" s="60"/>
      <c r="M495" s="60"/>
    </row>
    <row r="496" spans="12:13">
      <c r="L496" s="60"/>
      <c r="M496" s="60"/>
    </row>
    <row r="497" spans="12:13">
      <c r="L497" s="60"/>
      <c r="M497" s="60"/>
    </row>
    <row r="498" spans="12:13">
      <c r="L498" s="60"/>
      <c r="M498" s="60"/>
    </row>
    <row r="499" spans="12:13">
      <c r="L499" s="60"/>
      <c r="M499" s="60"/>
    </row>
    <row r="500" spans="12:13">
      <c r="L500" s="60"/>
      <c r="M500" s="60"/>
    </row>
    <row r="501" spans="12:13">
      <c r="L501" s="60"/>
      <c r="M501" s="60"/>
    </row>
    <row r="502" spans="12:13">
      <c r="L502" s="60"/>
      <c r="M502" s="60"/>
    </row>
    <row r="503" spans="12:13">
      <c r="L503" s="60"/>
      <c r="M503" s="60"/>
    </row>
    <row r="504" spans="12:13">
      <c r="L504" s="60"/>
      <c r="M504" s="60"/>
    </row>
    <row r="505" spans="12:13">
      <c r="L505" s="60"/>
      <c r="M505" s="60"/>
    </row>
    <row r="506" spans="12:13">
      <c r="L506" s="60"/>
      <c r="M506" s="60"/>
    </row>
    <row r="507" spans="12:13">
      <c r="L507" s="60"/>
      <c r="M507" s="60"/>
    </row>
    <row r="508" spans="12:13">
      <c r="L508" s="60"/>
      <c r="M508" s="60"/>
    </row>
    <row r="509" spans="12:13">
      <c r="L509" s="60"/>
      <c r="M509" s="60"/>
    </row>
    <row r="510" spans="12:13">
      <c r="L510" s="60"/>
      <c r="M510" s="60"/>
    </row>
    <row r="511" spans="12:13">
      <c r="L511" s="60"/>
      <c r="M511" s="60"/>
    </row>
    <row r="512" spans="12:13">
      <c r="L512" s="60"/>
      <c r="M512" s="60"/>
    </row>
    <row r="513" spans="12:13">
      <c r="L513" s="60"/>
      <c r="M513" s="60"/>
    </row>
    <row r="514" spans="12:13">
      <c r="L514" s="60"/>
      <c r="M514" s="60"/>
    </row>
    <row r="515" spans="12:13">
      <c r="L515" s="60"/>
      <c r="M515" s="60"/>
    </row>
    <row r="516" spans="12:13">
      <c r="L516" s="60"/>
      <c r="M516" s="60"/>
    </row>
    <row r="517" spans="12:13">
      <c r="L517" s="60"/>
      <c r="M517" s="60"/>
    </row>
    <row r="518" spans="12:13">
      <c r="L518" s="60"/>
      <c r="M518" s="60"/>
    </row>
    <row r="519" spans="12:13">
      <c r="L519" s="60"/>
      <c r="M519" s="60"/>
    </row>
    <row r="520" spans="12:13">
      <c r="L520" s="60"/>
      <c r="M520" s="60"/>
    </row>
    <row r="521" spans="12:13">
      <c r="L521" s="60"/>
      <c r="M521" s="60"/>
    </row>
    <row r="522" spans="12:13">
      <c r="L522" s="60"/>
      <c r="M522" s="60"/>
    </row>
    <row r="523" spans="12:13">
      <c r="L523" s="60"/>
      <c r="M523" s="60"/>
    </row>
    <row r="524" spans="12:13">
      <c r="L524" s="60"/>
      <c r="M524" s="60"/>
    </row>
    <row r="525" spans="12:13">
      <c r="L525" s="60"/>
      <c r="M525" s="60"/>
    </row>
    <row r="526" spans="12:13">
      <c r="L526" s="60"/>
      <c r="M526" s="60"/>
    </row>
    <row r="527" spans="12:13">
      <c r="L527" s="60"/>
      <c r="M527" s="60"/>
    </row>
    <row r="528" spans="12:13">
      <c r="L528" s="60"/>
      <c r="M528" s="60"/>
    </row>
    <row r="529" spans="12:13">
      <c r="L529" s="60"/>
      <c r="M529" s="60"/>
    </row>
    <row r="530" spans="12:13">
      <c r="L530" s="60"/>
      <c r="M530" s="60"/>
    </row>
    <row r="531" spans="12:13">
      <c r="L531" s="60"/>
      <c r="M531" s="60"/>
    </row>
    <row r="532" spans="12:13">
      <c r="L532" s="60"/>
      <c r="M532" s="60"/>
    </row>
    <row r="533" spans="12:13">
      <c r="L533" s="60"/>
      <c r="M533" s="60"/>
    </row>
    <row r="534" spans="12:13">
      <c r="L534" s="60"/>
      <c r="M534" s="60"/>
    </row>
    <row r="535" spans="12:13">
      <c r="L535" s="60"/>
      <c r="M535" s="60"/>
    </row>
    <row r="536" spans="12:13">
      <c r="L536" s="60"/>
      <c r="M536" s="60"/>
    </row>
    <row r="537" spans="12:13">
      <c r="L537" s="60"/>
      <c r="M537" s="60"/>
    </row>
    <row r="538" spans="12:13">
      <c r="L538" s="60"/>
      <c r="M538" s="60"/>
    </row>
    <row r="539" spans="12:13">
      <c r="L539" s="60"/>
      <c r="M539" s="60"/>
    </row>
    <row r="540" spans="12:13">
      <c r="L540" s="60"/>
      <c r="M540" s="60"/>
    </row>
    <row r="541" spans="12:13">
      <c r="L541" s="60"/>
      <c r="M541" s="60"/>
    </row>
    <row r="542" spans="12:13">
      <c r="L542" s="60"/>
      <c r="M542" s="60"/>
    </row>
    <row r="543" spans="12:13">
      <c r="L543" s="60"/>
      <c r="M543" s="60"/>
    </row>
    <row r="544" spans="12:13">
      <c r="L544" s="60"/>
      <c r="M544" s="60"/>
    </row>
    <row r="545" spans="12:13">
      <c r="L545" s="60"/>
      <c r="M545" s="60"/>
    </row>
    <row r="546" spans="12:13">
      <c r="L546" s="60"/>
      <c r="M546" s="60"/>
    </row>
    <row r="547" spans="12:13">
      <c r="L547" s="60"/>
      <c r="M547" s="60"/>
    </row>
    <row r="548" spans="12:13">
      <c r="L548" s="60"/>
      <c r="M548" s="60"/>
    </row>
    <row r="549" spans="12:13">
      <c r="L549" s="60"/>
      <c r="M549" s="60"/>
    </row>
    <row r="550" spans="12:13">
      <c r="L550" s="60"/>
      <c r="M550" s="60"/>
    </row>
    <row r="551" spans="12:13">
      <c r="L551" s="60"/>
      <c r="M551" s="60"/>
    </row>
    <row r="552" spans="12:13">
      <c r="L552" s="60"/>
      <c r="M552" s="60"/>
    </row>
    <row r="553" spans="12:13">
      <c r="L553" s="60"/>
      <c r="M553" s="60"/>
    </row>
    <row r="554" spans="12:13">
      <c r="L554" s="60"/>
      <c r="M554" s="60"/>
    </row>
    <row r="555" spans="12:13">
      <c r="L555" s="60"/>
      <c r="M555" s="60"/>
    </row>
    <row r="556" spans="12:13">
      <c r="L556" s="60"/>
      <c r="M556" s="60"/>
    </row>
    <row r="557" spans="12:13">
      <c r="L557" s="60"/>
      <c r="M557" s="60"/>
    </row>
    <row r="558" spans="12:13">
      <c r="L558" s="60"/>
      <c r="M558" s="60"/>
    </row>
    <row r="559" spans="12:13">
      <c r="L559" s="60"/>
      <c r="M559" s="60"/>
    </row>
    <row r="560" spans="12:13">
      <c r="L560" s="60"/>
      <c r="M560" s="60"/>
    </row>
    <row r="561" spans="12:13">
      <c r="L561" s="60"/>
      <c r="M561" s="60"/>
    </row>
    <row r="562" spans="12:13">
      <c r="L562" s="60"/>
      <c r="M562" s="60"/>
    </row>
    <row r="563" spans="12:13">
      <c r="L563" s="60"/>
      <c r="M563" s="60"/>
    </row>
    <row r="564" spans="12:13">
      <c r="L564" s="60"/>
      <c r="M564" s="60"/>
    </row>
    <row r="565" spans="12:13">
      <c r="L565" s="60"/>
      <c r="M565" s="60"/>
    </row>
    <row r="566" spans="12:13">
      <c r="L566" s="60"/>
      <c r="M566" s="60"/>
    </row>
    <row r="567" spans="12:13">
      <c r="L567" s="60"/>
      <c r="M567" s="60"/>
    </row>
    <row r="568" spans="12:13">
      <c r="L568" s="60"/>
      <c r="M568" s="60"/>
    </row>
    <row r="569" spans="12:13">
      <c r="L569" s="60"/>
      <c r="M569" s="60"/>
    </row>
    <row r="570" spans="12:13">
      <c r="L570" s="60"/>
      <c r="M570" s="60"/>
    </row>
    <row r="571" spans="12:13">
      <c r="L571" s="60"/>
      <c r="M571" s="60"/>
    </row>
    <row r="572" spans="12:13">
      <c r="L572" s="60"/>
      <c r="M572" s="60"/>
    </row>
    <row r="573" spans="12:13">
      <c r="L573" s="60"/>
      <c r="M573" s="60"/>
    </row>
    <row r="574" spans="12:13">
      <c r="L574" s="60"/>
      <c r="M574" s="60"/>
    </row>
    <row r="575" spans="12:13">
      <c r="L575" s="60"/>
      <c r="M575" s="60"/>
    </row>
    <row r="576" spans="12:13">
      <c r="L576" s="60"/>
      <c r="M576" s="60"/>
    </row>
    <row r="577" spans="12:13">
      <c r="L577" s="60"/>
      <c r="M577" s="60"/>
    </row>
    <row r="578" spans="12:13">
      <c r="L578" s="60"/>
      <c r="M578" s="60"/>
    </row>
    <row r="579" spans="12:13">
      <c r="L579" s="60"/>
      <c r="M579" s="60"/>
    </row>
    <row r="580" spans="12:13">
      <c r="L580" s="60"/>
      <c r="M580" s="60"/>
    </row>
    <row r="581" spans="12:13">
      <c r="L581" s="60"/>
      <c r="M581" s="60"/>
    </row>
    <row r="582" spans="12:13">
      <c r="L582" s="60"/>
      <c r="M582" s="60"/>
    </row>
    <row r="583" spans="12:13">
      <c r="L583" s="60"/>
      <c r="M583" s="60"/>
    </row>
    <row r="584" spans="12:13">
      <c r="L584" s="60"/>
      <c r="M584" s="60"/>
    </row>
    <row r="585" spans="12:13">
      <c r="L585" s="60"/>
      <c r="M585" s="60"/>
    </row>
    <row r="586" spans="12:13">
      <c r="L586" s="60"/>
      <c r="M586" s="60"/>
    </row>
    <row r="587" spans="12:13">
      <c r="L587" s="60"/>
      <c r="M587" s="60"/>
    </row>
    <row r="588" spans="12:13">
      <c r="L588" s="60"/>
      <c r="M588" s="60"/>
    </row>
    <row r="589" spans="12:13">
      <c r="L589" s="60"/>
      <c r="M589" s="60"/>
    </row>
    <row r="590" spans="12:13">
      <c r="L590" s="60"/>
      <c r="M590" s="60"/>
    </row>
    <row r="591" spans="12:13">
      <c r="L591" s="60"/>
      <c r="M591" s="60"/>
    </row>
    <row r="592" spans="12:13">
      <c r="L592" s="60"/>
      <c r="M592" s="60"/>
    </row>
    <row r="593" spans="12:13">
      <c r="L593" s="60"/>
      <c r="M593" s="60"/>
    </row>
    <row r="594" spans="12:13">
      <c r="L594" s="60"/>
      <c r="M594" s="60"/>
    </row>
    <row r="595" spans="12:13">
      <c r="L595" s="60"/>
      <c r="M595" s="60"/>
    </row>
    <row r="596" spans="12:13">
      <c r="L596" s="60"/>
      <c r="M596" s="60"/>
    </row>
    <row r="597" spans="12:13">
      <c r="L597" s="60"/>
      <c r="M597" s="60"/>
    </row>
    <row r="598" spans="12:13">
      <c r="L598" s="60"/>
      <c r="M598" s="60"/>
    </row>
    <row r="599" spans="12:13">
      <c r="L599" s="60"/>
      <c r="M599" s="60"/>
    </row>
    <row r="600" spans="12:13">
      <c r="L600" s="60"/>
      <c r="M600" s="60"/>
    </row>
  </sheetData>
  <mergeCells count="32">
    <mergeCell ref="A83:C83"/>
    <mergeCell ref="B36:C36"/>
    <mergeCell ref="B51:C51"/>
    <mergeCell ref="B82:C82"/>
    <mergeCell ref="A78:A82"/>
    <mergeCell ref="A59:A66"/>
    <mergeCell ref="B77:C77"/>
    <mergeCell ref="A52:A58"/>
    <mergeCell ref="A6:A9"/>
    <mergeCell ref="A10:A14"/>
    <mergeCell ref="B18:C18"/>
    <mergeCell ref="B9:C9"/>
    <mergeCell ref="B14:C14"/>
    <mergeCell ref="A17:A18"/>
    <mergeCell ref="A1:K1"/>
    <mergeCell ref="D4:D5"/>
    <mergeCell ref="E4:H4"/>
    <mergeCell ref="I4:L4"/>
    <mergeCell ref="L1:M1"/>
    <mergeCell ref="A2:C2"/>
    <mergeCell ref="D2:M2"/>
    <mergeCell ref="A3:A5"/>
    <mergeCell ref="D3:M3"/>
    <mergeCell ref="M4:M5"/>
    <mergeCell ref="B3:C4"/>
    <mergeCell ref="A19:A31"/>
    <mergeCell ref="B31:C31"/>
    <mergeCell ref="B66:C66"/>
    <mergeCell ref="A67:A77"/>
    <mergeCell ref="B58:C58"/>
    <mergeCell ref="A37:A51"/>
    <mergeCell ref="A32:A36"/>
  </mergeCells>
  <phoneticPr fontId="0" type="noConversion"/>
  <hyperlinks>
    <hyperlink ref="A62" r:id="rId1" display="0400"/>
    <hyperlink ref="A103:A105" r:id="rId2" location="real1000!A1" display="1000"/>
    <hyperlink ref="A107" r:id="rId3" location="real1012!A1" display="1012"/>
  </hyperlinks>
  <printOptions horizontalCentered="1"/>
  <pageMargins left="0.17" right="0" top="0.23622047244094491" bottom="0.23622047244094491" header="0.23622047244094491" footer="0.19685039370078741"/>
  <pageSetup paperSize="9" scale="57" orientation="portrait" r:id="rId4"/>
  <headerFooter scaleWithDoc="0" alignWithMargins="0">
    <oddFooter>&amp;L&amp;"Times New Roman CE,Obyčejné"&amp;8Přehled o hospodaření za rok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68"/>
  <sheetViews>
    <sheetView view="pageBreakPreview" zoomScale="115" zoomScaleNormal="100" zoomScaleSheetLayoutView="115" workbookViewId="0">
      <selection activeCell="H10" sqref="H10"/>
    </sheetView>
  </sheetViews>
  <sheetFormatPr defaultRowHeight="12.75"/>
  <cols>
    <col min="1" max="1" width="92" style="4" customWidth="1"/>
    <col min="2" max="2" width="10.28515625" style="4" customWidth="1"/>
    <col min="3" max="3" width="10.42578125" style="4" customWidth="1"/>
    <col min="4" max="4" width="10" style="4" customWidth="1"/>
    <col min="5" max="5" width="10.140625" style="4" customWidth="1"/>
    <col min="6" max="16384" width="9.140625" style="4"/>
  </cols>
  <sheetData>
    <row r="1" spans="1:5" ht="37.5" customHeight="1">
      <c r="A1" s="1047" t="s">
        <v>522</v>
      </c>
      <c r="B1" s="1048"/>
      <c r="C1" s="1049"/>
      <c r="D1" s="1049"/>
      <c r="E1" s="913" t="s">
        <v>601</v>
      </c>
    </row>
    <row r="2" spans="1:5" s="123" customFormat="1" ht="46.5" customHeight="1">
      <c r="A2" s="107" t="s">
        <v>79</v>
      </c>
      <c r="B2" s="108" t="s">
        <v>142</v>
      </c>
      <c r="C2" s="130" t="s">
        <v>348</v>
      </c>
      <c r="D2" s="388" t="s">
        <v>523</v>
      </c>
      <c r="E2" s="67" t="s">
        <v>47</v>
      </c>
    </row>
    <row r="3" spans="1:5" s="123" customFormat="1" ht="19.5" customHeight="1">
      <c r="A3" s="1053" t="s">
        <v>80</v>
      </c>
      <c r="B3" s="1054"/>
      <c r="C3" s="1054"/>
      <c r="D3" s="1054"/>
      <c r="E3" s="1038"/>
    </row>
    <row r="4" spans="1:5" s="123" customFormat="1" ht="0.75" hidden="1" customHeight="1">
      <c r="A4" s="28" t="s">
        <v>143</v>
      </c>
      <c r="B4" s="29">
        <f>B19</f>
        <v>0</v>
      </c>
      <c r="C4" s="30"/>
      <c r="D4" s="131"/>
      <c r="E4" s="154"/>
    </row>
    <row r="5" spans="1:5" s="123" customFormat="1" ht="27" customHeight="1">
      <c r="A5" s="241" t="s">
        <v>398</v>
      </c>
      <c r="B5" s="242">
        <f xml:space="preserve"> B36</f>
        <v>0</v>
      </c>
      <c r="C5" s="242">
        <v>2100</v>
      </c>
      <c r="D5" s="242">
        <v>2090.3000000000002</v>
      </c>
      <c r="E5" s="754">
        <f>D5/C5</f>
        <v>0.99538095238095248</v>
      </c>
    </row>
    <row r="6" spans="1:5" s="132" customFormat="1" ht="26.25" customHeight="1">
      <c r="A6" s="241" t="s">
        <v>275</v>
      </c>
      <c r="B6" s="242">
        <f xml:space="preserve"> B37</f>
        <v>69820</v>
      </c>
      <c r="C6" s="242">
        <v>66856.2</v>
      </c>
      <c r="D6" s="242">
        <v>49871.6</v>
      </c>
      <c r="E6" s="754">
        <f>D6/C6</f>
        <v>0.7459532548963298</v>
      </c>
    </row>
    <row r="7" spans="1:5" s="132" customFormat="1" ht="18.75" hidden="1" customHeight="1">
      <c r="A7" s="241" t="s">
        <v>144</v>
      </c>
      <c r="B7" s="242"/>
      <c r="C7" s="243"/>
      <c r="D7" s="243"/>
      <c r="E7" s="244"/>
    </row>
    <row r="8" spans="1:5" s="132" customFormat="1" ht="27" customHeight="1">
      <c r="A8" s="241" t="s">
        <v>277</v>
      </c>
      <c r="B8" s="242">
        <f>B42</f>
        <v>156.1</v>
      </c>
      <c r="C8" s="243">
        <v>156.1</v>
      </c>
      <c r="D8" s="243">
        <v>156.1</v>
      </c>
      <c r="E8" s="245">
        <f t="shared" ref="E8:E16" si="0">D8/C8</f>
        <v>1</v>
      </c>
    </row>
    <row r="9" spans="1:5" s="132" customFormat="1" ht="26.25" customHeight="1">
      <c r="A9" s="241" t="s">
        <v>145</v>
      </c>
      <c r="B9" s="242">
        <f>B86</f>
        <v>231956.1</v>
      </c>
      <c r="C9" s="243">
        <v>287363.09999999998</v>
      </c>
      <c r="D9" s="243">
        <v>174895.7</v>
      </c>
      <c r="E9" s="245">
        <f t="shared" si="0"/>
        <v>0.60862267980822882</v>
      </c>
    </row>
    <row r="10" spans="1:5" s="132" customFormat="1" ht="27" customHeight="1">
      <c r="A10" s="241" t="s">
        <v>146</v>
      </c>
      <c r="B10" s="242">
        <f>B95</f>
        <v>10000</v>
      </c>
      <c r="C10" s="243">
        <v>11934.2</v>
      </c>
      <c r="D10" s="243">
        <v>11045.2</v>
      </c>
      <c r="E10" s="245">
        <f t="shared" si="0"/>
        <v>0.92550820331484307</v>
      </c>
    </row>
    <row r="11" spans="1:5" s="132" customFormat="1" ht="26.25" customHeight="1">
      <c r="A11" s="241" t="s">
        <v>278</v>
      </c>
      <c r="B11" s="242">
        <f xml:space="preserve"> B97</f>
        <v>13649</v>
      </c>
      <c r="C11" s="243">
        <v>15649</v>
      </c>
      <c r="D11" s="243">
        <v>0</v>
      </c>
      <c r="E11" s="245">
        <f t="shared" si="0"/>
        <v>0</v>
      </c>
    </row>
    <row r="12" spans="1:5" s="132" customFormat="1" ht="18.75" hidden="1" customHeight="1">
      <c r="A12" s="241" t="s">
        <v>280</v>
      </c>
      <c r="B12" s="246"/>
      <c r="C12" s="246"/>
      <c r="D12" s="242"/>
      <c r="E12" s="245" t="e">
        <f t="shared" si="0"/>
        <v>#DIV/0!</v>
      </c>
    </row>
    <row r="13" spans="1:5" s="132" customFormat="1" ht="26.25" customHeight="1">
      <c r="A13" s="241" t="s">
        <v>147</v>
      </c>
      <c r="B13" s="242">
        <f xml:space="preserve"> B115</f>
        <v>21480</v>
      </c>
      <c r="C13" s="243">
        <v>18380.5</v>
      </c>
      <c r="D13" s="243">
        <v>12253.2</v>
      </c>
      <c r="E13" s="383">
        <f t="shared" si="0"/>
        <v>0.66664127744076607</v>
      </c>
    </row>
    <row r="14" spans="1:5" s="132" customFormat="1" ht="26.25" customHeight="1">
      <c r="A14" s="247" t="s">
        <v>148</v>
      </c>
      <c r="B14" s="380">
        <f>B125</f>
        <v>26305</v>
      </c>
      <c r="C14" s="382">
        <v>5561</v>
      </c>
      <c r="D14" s="248">
        <v>2299.6</v>
      </c>
      <c r="E14" s="249">
        <f t="shared" si="0"/>
        <v>0.4135227477072469</v>
      </c>
    </row>
    <row r="15" spans="1:5" s="132" customFormat="1" ht="26.25" customHeight="1" thickBot="1">
      <c r="A15" s="250" t="s">
        <v>399</v>
      </c>
      <c r="B15" s="381">
        <v>0</v>
      </c>
      <c r="C15" s="381">
        <v>22136.7</v>
      </c>
      <c r="D15" s="385">
        <v>0</v>
      </c>
      <c r="E15" s="384">
        <f t="shared" si="0"/>
        <v>0</v>
      </c>
    </row>
    <row r="16" spans="1:5" s="132" customFormat="1" ht="27" customHeight="1" thickTop="1" thickBot="1">
      <c r="A16" s="251" t="s">
        <v>84</v>
      </c>
      <c r="B16" s="252">
        <f>SUM(B4:B14)</f>
        <v>373366.2</v>
      </c>
      <c r="C16" s="252">
        <f>SUM(C4:C15)</f>
        <v>430136.8</v>
      </c>
      <c r="D16" s="252">
        <f>SUM(D4:D15)</f>
        <v>252611.70000000004</v>
      </c>
      <c r="E16" s="253">
        <f t="shared" si="0"/>
        <v>0.58728223207128538</v>
      </c>
    </row>
    <row r="17" spans="1:6" s="132" customFormat="1" ht="22.5" customHeight="1" thickBot="1">
      <c r="A17" s="1055" t="s">
        <v>85</v>
      </c>
      <c r="B17" s="1056"/>
      <c r="C17" s="1056"/>
      <c r="D17" s="1056"/>
      <c r="E17" s="1057"/>
    </row>
    <row r="18" spans="1:6" s="132" customFormat="1" ht="22.5" hidden="1" customHeight="1">
      <c r="A18" s="254"/>
      <c r="B18" s="248"/>
      <c r="C18" s="248"/>
      <c r="D18" s="255" t="s">
        <v>281</v>
      </c>
      <c r="E18" s="256"/>
    </row>
    <row r="19" spans="1:6" s="132" customFormat="1" ht="22.5" hidden="1" customHeight="1">
      <c r="A19" s="257" t="s">
        <v>86</v>
      </c>
      <c r="B19" s="258">
        <f>SUM(B18)</f>
        <v>0</v>
      </c>
      <c r="C19" s="258"/>
      <c r="D19" s="258"/>
      <c r="E19" s="259"/>
    </row>
    <row r="20" spans="1:6" s="132" customFormat="1" ht="22.5" customHeight="1">
      <c r="A20" s="260" t="s">
        <v>402</v>
      </c>
      <c r="B20" s="261">
        <v>0</v>
      </c>
      <c r="C20" s="261">
        <v>2100</v>
      </c>
      <c r="D20" s="242">
        <v>2090.3000000000002</v>
      </c>
      <c r="E20" s="245">
        <f>D20/C20</f>
        <v>0.99538095238095248</v>
      </c>
    </row>
    <row r="21" spans="1:6" s="132" customFormat="1" ht="22.5" customHeight="1" thickBot="1">
      <c r="A21" s="755" t="s">
        <v>397</v>
      </c>
      <c r="B21" s="756">
        <f>SUM(B20)</f>
        <v>0</v>
      </c>
      <c r="C21" s="756">
        <f>SUM(C20)</f>
        <v>2100</v>
      </c>
      <c r="D21" s="756">
        <f>SUM(D20)</f>
        <v>2090.3000000000002</v>
      </c>
      <c r="E21" s="757">
        <f>D21/C21</f>
        <v>0.99538095238095248</v>
      </c>
    </row>
    <row r="22" spans="1:6" s="132" customFormat="1" ht="22.5" customHeight="1">
      <c r="A22" s="236" t="s">
        <v>282</v>
      </c>
      <c r="B22" s="242">
        <v>40000</v>
      </c>
      <c r="C22" s="242">
        <v>40689</v>
      </c>
      <c r="D22" s="243">
        <v>39306.400000000001</v>
      </c>
      <c r="E22" s="245">
        <f t="shared" ref="E22:E107" si="1">D22/C22</f>
        <v>0.9660203003268697</v>
      </c>
    </row>
    <row r="23" spans="1:6" s="132" customFormat="1" ht="30.75" customHeight="1">
      <c r="A23" s="758" t="s">
        <v>283</v>
      </c>
      <c r="B23" s="243">
        <v>8100</v>
      </c>
      <c r="C23" s="243">
        <v>8100</v>
      </c>
      <c r="D23" s="243">
        <v>278.3</v>
      </c>
      <c r="E23" s="245">
        <f t="shared" si="1"/>
        <v>3.4358024691358027E-2</v>
      </c>
    </row>
    <row r="24" spans="1:6" s="132" customFormat="1" ht="21" customHeight="1">
      <c r="A24" s="758" t="s">
        <v>284</v>
      </c>
      <c r="B24" s="243">
        <v>4470</v>
      </c>
      <c r="C24" s="243">
        <v>4470</v>
      </c>
      <c r="D24" s="243">
        <v>2645.4</v>
      </c>
      <c r="E24" s="245">
        <f t="shared" si="1"/>
        <v>0.59181208053691281</v>
      </c>
    </row>
    <row r="25" spans="1:6" s="132" customFormat="1" ht="21" customHeight="1">
      <c r="A25" s="236" t="s">
        <v>285</v>
      </c>
      <c r="B25" s="243">
        <v>10000</v>
      </c>
      <c r="C25" s="243">
        <v>77.2</v>
      </c>
      <c r="D25" s="243">
        <v>32.700000000000003</v>
      </c>
      <c r="E25" s="245">
        <f t="shared" si="1"/>
        <v>0.42357512953367876</v>
      </c>
    </row>
    <row r="26" spans="1:6" s="132" customFormat="1" ht="29.25" customHeight="1">
      <c r="A26" s="236" t="s">
        <v>286</v>
      </c>
      <c r="B26" s="242">
        <v>50</v>
      </c>
      <c r="C26" s="242">
        <v>0</v>
      </c>
      <c r="D26" s="242">
        <v>0</v>
      </c>
      <c r="E26" s="245">
        <v>0</v>
      </c>
    </row>
    <row r="27" spans="1:6" s="132" customFormat="1" ht="21" customHeight="1">
      <c r="A27" s="236" t="s">
        <v>287</v>
      </c>
      <c r="B27" s="242">
        <v>100</v>
      </c>
      <c r="C27" s="242">
        <v>90</v>
      </c>
      <c r="D27" s="242">
        <v>89.5</v>
      </c>
      <c r="E27" s="245">
        <f t="shared" si="1"/>
        <v>0.99444444444444446</v>
      </c>
    </row>
    <row r="28" spans="1:6" s="132" customFormat="1" ht="30" customHeight="1">
      <c r="A28" s="236" t="s">
        <v>288</v>
      </c>
      <c r="B28" s="242">
        <v>2000</v>
      </c>
      <c r="C28" s="242">
        <v>0</v>
      </c>
      <c r="D28" s="242">
        <v>0</v>
      </c>
      <c r="E28" s="245">
        <v>0</v>
      </c>
    </row>
    <row r="29" spans="1:6" s="132" customFormat="1" ht="21" customHeight="1">
      <c r="A29" s="236" t="s">
        <v>289</v>
      </c>
      <c r="B29" s="242">
        <v>50</v>
      </c>
      <c r="C29" s="242">
        <v>0</v>
      </c>
      <c r="D29" s="242">
        <v>0</v>
      </c>
      <c r="E29" s="245">
        <v>0</v>
      </c>
    </row>
    <row r="30" spans="1:6" s="132" customFormat="1" ht="28.5" customHeight="1">
      <c r="A30" s="236" t="s">
        <v>290</v>
      </c>
      <c r="B30" s="242">
        <v>600</v>
      </c>
      <c r="C30" s="242">
        <v>600</v>
      </c>
      <c r="D30" s="242">
        <v>118.6</v>
      </c>
      <c r="E30" s="245">
        <f t="shared" si="1"/>
        <v>0.19766666666666666</v>
      </c>
    </row>
    <row r="31" spans="1:6" s="133" customFormat="1" ht="21" customHeight="1">
      <c r="A31" s="236" t="s">
        <v>291</v>
      </c>
      <c r="B31" s="242">
        <v>3750</v>
      </c>
      <c r="C31" s="242">
        <v>200</v>
      </c>
      <c r="D31" s="242">
        <v>199.7</v>
      </c>
      <c r="E31" s="245">
        <f t="shared" si="1"/>
        <v>0.99849999999999994</v>
      </c>
      <c r="F31" s="132"/>
    </row>
    <row r="32" spans="1:6" s="133" customFormat="1" ht="30">
      <c r="A32" s="260" t="s">
        <v>524</v>
      </c>
      <c r="B32" s="261">
        <v>700</v>
      </c>
      <c r="C32" s="261">
        <v>700</v>
      </c>
      <c r="D32" s="242">
        <v>181.9</v>
      </c>
      <c r="E32" s="245">
        <f t="shared" si="1"/>
        <v>0.25985714285714284</v>
      </c>
      <c r="F32" s="132"/>
    </row>
    <row r="33" spans="1:6" s="133" customFormat="1" ht="24" customHeight="1">
      <c r="A33" s="263" t="s">
        <v>388</v>
      </c>
      <c r="B33" s="264">
        <v>0</v>
      </c>
      <c r="C33" s="264">
        <v>2000</v>
      </c>
      <c r="D33" s="243">
        <v>266.2</v>
      </c>
      <c r="E33" s="245">
        <f t="shared" si="1"/>
        <v>0.1331</v>
      </c>
      <c r="F33" s="132"/>
    </row>
    <row r="34" spans="1:6" s="133" customFormat="1" ht="26.25" customHeight="1">
      <c r="A34" s="263" t="s">
        <v>389</v>
      </c>
      <c r="B34" s="264">
        <v>0</v>
      </c>
      <c r="C34" s="264">
        <v>1900</v>
      </c>
      <c r="D34" s="243">
        <v>0</v>
      </c>
      <c r="E34" s="245">
        <f t="shared" si="1"/>
        <v>0</v>
      </c>
      <c r="F34" s="132"/>
    </row>
    <row r="35" spans="1:6" s="133" customFormat="1" ht="25.5" customHeight="1">
      <c r="A35" s="263" t="s">
        <v>427</v>
      </c>
      <c r="B35" s="264">
        <v>0</v>
      </c>
      <c r="C35" s="264">
        <v>4992.3</v>
      </c>
      <c r="D35" s="243">
        <v>3715.4</v>
      </c>
      <c r="E35" s="245">
        <f t="shared" si="1"/>
        <v>0.74422610820663826</v>
      </c>
    </row>
    <row r="36" spans="1:6" s="133" customFormat="1" ht="28.5" customHeight="1">
      <c r="A36" s="260" t="s">
        <v>413</v>
      </c>
      <c r="B36" s="261">
        <v>0</v>
      </c>
      <c r="C36" s="261">
        <v>3037.7</v>
      </c>
      <c r="D36" s="242">
        <v>3037.5</v>
      </c>
      <c r="E36" s="245">
        <f t="shared" si="1"/>
        <v>0.99993416071369789</v>
      </c>
    </row>
    <row r="37" spans="1:6" s="133" customFormat="1" ht="21" customHeight="1" thickBot="1">
      <c r="A37" s="755" t="s">
        <v>140</v>
      </c>
      <c r="B37" s="756">
        <f>SUM(B22:B36)</f>
        <v>69820</v>
      </c>
      <c r="C37" s="756">
        <f>SUM(C22:C36)</f>
        <v>66856.2</v>
      </c>
      <c r="D37" s="756">
        <f>SUM(D22:D36)</f>
        <v>49871.6</v>
      </c>
      <c r="E37" s="759">
        <f t="shared" si="1"/>
        <v>0.7459532548963298</v>
      </c>
      <c r="F37" s="132"/>
    </row>
    <row r="38" spans="1:6" s="133" customFormat="1" ht="21" hidden="1" customHeight="1">
      <c r="A38" s="265"/>
      <c r="B38" s="243"/>
      <c r="C38" s="266"/>
      <c r="D38" s="267"/>
      <c r="E38" s="268"/>
      <c r="F38" s="132"/>
    </row>
    <row r="39" spans="1:6" s="133" customFormat="1" ht="18.75" hidden="1" customHeight="1">
      <c r="A39" s="269" t="s">
        <v>81</v>
      </c>
      <c r="B39" s="270">
        <f>B38</f>
        <v>0</v>
      </c>
      <c r="C39" s="270"/>
      <c r="D39" s="271"/>
      <c r="E39" s="256"/>
      <c r="F39" s="132"/>
    </row>
    <row r="40" spans="1:6" s="133" customFormat="1" ht="18" hidden="1" customHeight="1">
      <c r="A40" s="272"/>
      <c r="B40" s="273"/>
      <c r="C40" s="273"/>
      <c r="D40" s="273"/>
      <c r="E40" s="256"/>
      <c r="F40" s="132"/>
    </row>
    <row r="41" spans="1:6" s="133" customFormat="1" ht="21" customHeight="1">
      <c r="A41" s="760" t="s">
        <v>292</v>
      </c>
      <c r="B41" s="274">
        <v>156.1</v>
      </c>
      <c r="C41" s="274">
        <v>156.1</v>
      </c>
      <c r="D41" s="274">
        <v>156.1</v>
      </c>
      <c r="E41" s="761">
        <f t="shared" si="1"/>
        <v>1</v>
      </c>
      <c r="F41" s="132"/>
    </row>
    <row r="42" spans="1:6" s="132" customFormat="1" ht="21" customHeight="1" thickBot="1">
      <c r="A42" s="914" t="s">
        <v>81</v>
      </c>
      <c r="B42" s="915">
        <f>SUM(B40:B41)</f>
        <v>156.1</v>
      </c>
      <c r="C42" s="915">
        <f>SUM(C40:C41)</f>
        <v>156.1</v>
      </c>
      <c r="D42" s="915">
        <f>SUM(D40:D41)</f>
        <v>156.1</v>
      </c>
      <c r="E42" s="757">
        <f t="shared" si="1"/>
        <v>1</v>
      </c>
    </row>
    <row r="43" spans="1:6" s="132" customFormat="1" ht="3" customHeight="1">
      <c r="A43" s="904"/>
      <c r="B43" s="932"/>
      <c r="C43" s="932"/>
      <c r="D43" s="932"/>
      <c r="E43" s="907"/>
    </row>
    <row r="44" spans="1:6" s="132" customFormat="1" ht="3" customHeight="1">
      <c r="A44" s="933"/>
      <c r="B44" s="287"/>
      <c r="C44" s="287"/>
      <c r="D44" s="287"/>
      <c r="E44" s="288"/>
    </row>
    <row r="45" spans="1:6" s="132" customFormat="1" ht="21" customHeight="1">
      <c r="A45" s="236" t="s">
        <v>293</v>
      </c>
      <c r="B45" s="261">
        <v>35000</v>
      </c>
      <c r="C45" s="261">
        <v>36352.6</v>
      </c>
      <c r="D45" s="242">
        <v>14029</v>
      </c>
      <c r="E45" s="245">
        <f t="shared" si="1"/>
        <v>0.38591462508871444</v>
      </c>
    </row>
    <row r="46" spans="1:6" s="132" customFormat="1" ht="21" customHeight="1">
      <c r="A46" s="236" t="s">
        <v>294</v>
      </c>
      <c r="B46" s="261">
        <v>2500</v>
      </c>
      <c r="C46" s="261">
        <v>2926.4</v>
      </c>
      <c r="D46" s="243">
        <v>2855.5</v>
      </c>
      <c r="E46" s="245">
        <v>0.97599999999999998</v>
      </c>
    </row>
    <row r="47" spans="1:6" s="132" customFormat="1" ht="21" customHeight="1">
      <c r="A47" s="236" t="s">
        <v>295</v>
      </c>
      <c r="B47" s="261">
        <v>3630</v>
      </c>
      <c r="C47" s="261">
        <v>7636.2</v>
      </c>
      <c r="D47" s="243">
        <v>7420.6</v>
      </c>
      <c r="E47" s="245">
        <f t="shared" si="1"/>
        <v>0.97176606165370216</v>
      </c>
    </row>
    <row r="48" spans="1:6" s="132" customFormat="1" ht="21" customHeight="1">
      <c r="A48" s="236" t="s">
        <v>296</v>
      </c>
      <c r="B48" s="261">
        <v>7000</v>
      </c>
      <c r="C48" s="261">
        <v>7000</v>
      </c>
      <c r="D48" s="243">
        <v>6798.7</v>
      </c>
      <c r="E48" s="245">
        <f t="shared" si="1"/>
        <v>0.97124285714285707</v>
      </c>
    </row>
    <row r="49" spans="1:5" s="132" customFormat="1" ht="30" customHeight="1">
      <c r="A49" s="236" t="s">
        <v>297</v>
      </c>
      <c r="B49" s="261">
        <v>400</v>
      </c>
      <c r="C49" s="261">
        <v>363.5</v>
      </c>
      <c r="D49" s="243">
        <v>163.4</v>
      </c>
      <c r="E49" s="245">
        <f t="shared" si="1"/>
        <v>0.44951856946354884</v>
      </c>
    </row>
    <row r="50" spans="1:5" s="132" customFormat="1" ht="31.5" customHeight="1">
      <c r="A50" s="236" t="s">
        <v>298</v>
      </c>
      <c r="B50" s="261">
        <v>3630</v>
      </c>
      <c r="C50" s="261">
        <v>6730.5</v>
      </c>
      <c r="D50" s="243">
        <v>6290.5</v>
      </c>
      <c r="E50" s="245">
        <f t="shared" si="1"/>
        <v>0.93462595646683011</v>
      </c>
    </row>
    <row r="51" spans="1:5" s="132" customFormat="1" ht="33.75" customHeight="1">
      <c r="A51" s="236" t="s">
        <v>299</v>
      </c>
      <c r="B51" s="261">
        <v>12700</v>
      </c>
      <c r="C51" s="261">
        <v>12700</v>
      </c>
      <c r="D51" s="243">
        <v>3448.6</v>
      </c>
      <c r="E51" s="245">
        <f t="shared" si="1"/>
        <v>0.27154330708661417</v>
      </c>
    </row>
    <row r="52" spans="1:5" s="132" customFormat="1" ht="29.25" customHeight="1">
      <c r="A52" s="236" t="s">
        <v>300</v>
      </c>
      <c r="B52" s="261">
        <v>4000</v>
      </c>
      <c r="C52" s="261">
        <v>4000</v>
      </c>
      <c r="D52" s="243">
        <v>55.7</v>
      </c>
      <c r="E52" s="245">
        <f t="shared" si="1"/>
        <v>1.3925E-2</v>
      </c>
    </row>
    <row r="53" spans="1:5" s="132" customFormat="1" ht="21" customHeight="1">
      <c r="A53" s="236" t="s">
        <v>301</v>
      </c>
      <c r="B53" s="261">
        <v>4100</v>
      </c>
      <c r="C53" s="261">
        <v>4014.2</v>
      </c>
      <c r="D53" s="243">
        <v>451.3</v>
      </c>
      <c r="E53" s="245">
        <f t="shared" si="1"/>
        <v>0.11242588809725475</v>
      </c>
    </row>
    <row r="54" spans="1:5" s="132" customFormat="1" ht="21" customHeight="1">
      <c r="A54" s="236" t="s">
        <v>302</v>
      </c>
      <c r="B54" s="261">
        <v>10000</v>
      </c>
      <c r="C54" s="261">
        <v>8493.1</v>
      </c>
      <c r="D54" s="243">
        <v>7508.1</v>
      </c>
      <c r="E54" s="245">
        <f t="shared" si="1"/>
        <v>0.88402350143057307</v>
      </c>
    </row>
    <row r="55" spans="1:5" s="132" customFormat="1" ht="21" customHeight="1">
      <c r="A55" s="236" t="s">
        <v>303</v>
      </c>
      <c r="B55" s="264">
        <v>2500</v>
      </c>
      <c r="C55" s="264">
        <v>6304.7</v>
      </c>
      <c r="D55" s="243">
        <v>6304.6</v>
      </c>
      <c r="E55" s="245">
        <f t="shared" si="1"/>
        <v>0.99998413881707304</v>
      </c>
    </row>
    <row r="56" spans="1:5" s="132" customFormat="1" ht="21" customHeight="1">
      <c r="A56" s="236" t="s">
        <v>304</v>
      </c>
      <c r="B56" s="261">
        <v>25000</v>
      </c>
      <c r="C56" s="261">
        <v>21382.2</v>
      </c>
      <c r="D56" s="243">
        <v>6068.2</v>
      </c>
      <c r="E56" s="245">
        <f t="shared" si="1"/>
        <v>0.28379680294824666</v>
      </c>
    </row>
    <row r="57" spans="1:5" s="132" customFormat="1" ht="21" customHeight="1">
      <c r="A57" s="236" t="s">
        <v>305</v>
      </c>
      <c r="B57" s="261">
        <v>3700</v>
      </c>
      <c r="C57" s="261">
        <v>0</v>
      </c>
      <c r="D57" s="243">
        <v>0</v>
      </c>
      <c r="E57" s="245">
        <v>0</v>
      </c>
    </row>
    <row r="58" spans="1:5" s="132" customFormat="1" ht="21" customHeight="1">
      <c r="A58" s="236" t="s">
        <v>306</v>
      </c>
      <c r="B58" s="261">
        <v>22000</v>
      </c>
      <c r="C58" s="261">
        <v>19444.7</v>
      </c>
      <c r="D58" s="243">
        <v>541</v>
      </c>
      <c r="E58" s="245">
        <f t="shared" si="1"/>
        <v>2.7822491475826317E-2</v>
      </c>
    </row>
    <row r="59" spans="1:5" s="132" customFormat="1" ht="21" customHeight="1">
      <c r="A59" s="236" t="s">
        <v>307</v>
      </c>
      <c r="B59" s="762">
        <v>14000</v>
      </c>
      <c r="C59" s="261">
        <v>303.39999999999998</v>
      </c>
      <c r="D59" s="243">
        <v>285.60000000000002</v>
      </c>
      <c r="E59" s="245">
        <f t="shared" si="1"/>
        <v>0.94133157547791713</v>
      </c>
    </row>
    <row r="60" spans="1:5" s="132" customFormat="1" ht="21" customHeight="1">
      <c r="A60" s="236" t="s">
        <v>308</v>
      </c>
      <c r="B60" s="762">
        <v>2842</v>
      </c>
      <c r="C60" s="762">
        <v>0</v>
      </c>
      <c r="D60" s="243">
        <v>0</v>
      </c>
      <c r="E60" s="245">
        <v>0</v>
      </c>
    </row>
    <row r="61" spans="1:5" s="132" customFormat="1" ht="21" customHeight="1">
      <c r="A61" s="236" t="s">
        <v>309</v>
      </c>
      <c r="B61" s="762">
        <v>5559</v>
      </c>
      <c r="C61" s="762">
        <v>559</v>
      </c>
      <c r="D61" s="243">
        <v>265.8</v>
      </c>
      <c r="E61" s="245">
        <f t="shared" si="1"/>
        <v>0.4754919499105546</v>
      </c>
    </row>
    <row r="62" spans="1:5" s="133" customFormat="1" ht="21" customHeight="1">
      <c r="A62" s="236" t="s">
        <v>310</v>
      </c>
      <c r="B62" s="762">
        <v>5685</v>
      </c>
      <c r="C62" s="762">
        <v>9157.1</v>
      </c>
      <c r="D62" s="243">
        <v>0</v>
      </c>
      <c r="E62" s="245">
        <f t="shared" si="1"/>
        <v>0</v>
      </c>
    </row>
    <row r="63" spans="1:5" s="133" customFormat="1" ht="21" customHeight="1">
      <c r="A63" s="236" t="s">
        <v>311</v>
      </c>
      <c r="B63" s="762">
        <v>3300.1</v>
      </c>
      <c r="C63" s="762">
        <v>306</v>
      </c>
      <c r="D63" s="243">
        <v>267.5</v>
      </c>
      <c r="E63" s="245">
        <f t="shared" si="1"/>
        <v>0.87418300653594772</v>
      </c>
    </row>
    <row r="64" spans="1:5" s="133" customFormat="1" ht="21" customHeight="1">
      <c r="A64" s="236" t="s">
        <v>312</v>
      </c>
      <c r="B64" s="762">
        <v>3375</v>
      </c>
      <c r="C64" s="762">
        <v>3370</v>
      </c>
      <c r="D64" s="243">
        <v>0</v>
      </c>
      <c r="E64" s="245">
        <f t="shared" si="1"/>
        <v>0</v>
      </c>
    </row>
    <row r="65" spans="1:5" s="133" customFormat="1" ht="21" customHeight="1">
      <c r="A65" s="236" t="s">
        <v>313</v>
      </c>
      <c r="B65" s="261">
        <v>25000</v>
      </c>
      <c r="C65" s="261">
        <v>37663.800000000003</v>
      </c>
      <c r="D65" s="242">
        <v>35508.5</v>
      </c>
      <c r="E65" s="245">
        <f t="shared" si="1"/>
        <v>0.9427752908628444</v>
      </c>
    </row>
    <row r="66" spans="1:5" s="133" customFormat="1" ht="1.5" hidden="1" customHeight="1">
      <c r="A66" s="275"/>
      <c r="B66" s="276"/>
      <c r="C66" s="276"/>
      <c r="D66" s="277"/>
      <c r="E66" s="256"/>
    </row>
    <row r="67" spans="1:5" s="133" customFormat="1" ht="0.75" customHeight="1">
      <c r="A67" s="278"/>
      <c r="B67" s="279"/>
      <c r="C67" s="279"/>
      <c r="D67" s="280">
        <v>0</v>
      </c>
      <c r="E67" s="256"/>
    </row>
    <row r="68" spans="1:5" s="133" customFormat="1" ht="21" customHeight="1">
      <c r="A68" s="236" t="s">
        <v>314</v>
      </c>
      <c r="B68" s="261">
        <v>30615</v>
      </c>
      <c r="C68" s="261">
        <v>35724.5</v>
      </c>
      <c r="D68" s="242">
        <v>32843.300000000003</v>
      </c>
      <c r="E68" s="245">
        <v>0.91900000000000004</v>
      </c>
    </row>
    <row r="69" spans="1:5" s="133" customFormat="1" ht="21" customHeight="1">
      <c r="A69" s="236" t="s">
        <v>449</v>
      </c>
      <c r="B69" s="281">
        <v>0</v>
      </c>
      <c r="C69" s="281">
        <v>3623.7</v>
      </c>
      <c r="D69" s="243">
        <v>0</v>
      </c>
      <c r="E69" s="245">
        <v>0</v>
      </c>
    </row>
    <row r="70" spans="1:5" s="133" customFormat="1" ht="21" customHeight="1">
      <c r="A70" s="236" t="s">
        <v>450</v>
      </c>
      <c r="B70" s="281">
        <v>0</v>
      </c>
      <c r="C70" s="281">
        <v>9684.9</v>
      </c>
      <c r="D70" s="243">
        <v>0</v>
      </c>
      <c r="E70" s="245">
        <v>0</v>
      </c>
    </row>
    <row r="71" spans="1:5" s="133" customFormat="1" ht="21" customHeight="1">
      <c r="A71" s="236" t="s">
        <v>315</v>
      </c>
      <c r="B71" s="281">
        <v>920</v>
      </c>
      <c r="C71" s="281">
        <v>2298.6</v>
      </c>
      <c r="D71" s="243">
        <v>2298.5</v>
      </c>
      <c r="E71" s="245">
        <f t="shared" si="1"/>
        <v>0.99995649525798314</v>
      </c>
    </row>
    <row r="72" spans="1:5" s="133" customFormat="1" ht="21" customHeight="1">
      <c r="A72" s="282" t="s">
        <v>316</v>
      </c>
      <c r="B72" s="276">
        <v>4000</v>
      </c>
      <c r="C72" s="261">
        <v>4156.7</v>
      </c>
      <c r="D72" s="386">
        <v>4154.8999999999996</v>
      </c>
      <c r="E72" s="245">
        <f t="shared" si="1"/>
        <v>0.99956696417831448</v>
      </c>
    </row>
    <row r="73" spans="1:5" s="132" customFormat="1" ht="21" customHeight="1">
      <c r="A73" s="282" t="s">
        <v>351</v>
      </c>
      <c r="B73" s="261">
        <v>0</v>
      </c>
      <c r="C73" s="387">
        <v>669.2</v>
      </c>
      <c r="D73" s="386">
        <v>669.1</v>
      </c>
      <c r="E73" s="245">
        <f t="shared" si="1"/>
        <v>0.99985056784219961</v>
      </c>
    </row>
    <row r="74" spans="1:5" s="132" customFormat="1" ht="21" customHeight="1">
      <c r="A74" s="282" t="s">
        <v>352</v>
      </c>
      <c r="B74" s="387">
        <v>0</v>
      </c>
      <c r="C74" s="387">
        <v>5000</v>
      </c>
      <c r="D74" s="386">
        <v>4994.5</v>
      </c>
      <c r="E74" s="245">
        <f t="shared" si="1"/>
        <v>0.99890000000000001</v>
      </c>
    </row>
    <row r="75" spans="1:5" s="132" customFormat="1" ht="21" customHeight="1">
      <c r="A75" s="282" t="s">
        <v>390</v>
      </c>
      <c r="B75" s="387">
        <v>0</v>
      </c>
      <c r="C75" s="387">
        <v>3048.3</v>
      </c>
      <c r="D75" s="386">
        <v>3048.2</v>
      </c>
      <c r="E75" s="249">
        <f t="shared" si="1"/>
        <v>0.99996719482990504</v>
      </c>
    </row>
    <row r="76" spans="1:5" s="132" customFormat="1" ht="21" customHeight="1">
      <c r="A76" s="282" t="s">
        <v>400</v>
      </c>
      <c r="B76" s="387">
        <v>0</v>
      </c>
      <c r="C76" s="387">
        <v>2700</v>
      </c>
      <c r="D76" s="386">
        <v>0</v>
      </c>
      <c r="E76" s="249">
        <f t="shared" si="1"/>
        <v>0</v>
      </c>
    </row>
    <row r="77" spans="1:5" s="132" customFormat="1" ht="21" customHeight="1">
      <c r="A77" s="763" t="s">
        <v>317</v>
      </c>
      <c r="B77" s="387">
        <v>500</v>
      </c>
      <c r="C77" s="387">
        <v>494</v>
      </c>
      <c r="D77" s="386">
        <v>473.4</v>
      </c>
      <c r="E77" s="249">
        <f t="shared" si="1"/>
        <v>0.95829959514170038</v>
      </c>
    </row>
    <row r="78" spans="1:5" s="132" customFormat="1" ht="21" customHeight="1">
      <c r="A78" s="236" t="s">
        <v>429</v>
      </c>
      <c r="B78" s="261">
        <v>0</v>
      </c>
      <c r="C78" s="261">
        <v>1946</v>
      </c>
      <c r="D78" s="242">
        <v>1945.9</v>
      </c>
      <c r="E78" s="245">
        <f t="shared" si="1"/>
        <v>0.99994861253854062</v>
      </c>
    </row>
    <row r="79" spans="1:5" s="132" customFormat="1" ht="21" customHeight="1">
      <c r="A79" s="236" t="s">
        <v>451</v>
      </c>
      <c r="B79" s="261">
        <v>0</v>
      </c>
      <c r="C79" s="261">
        <v>243.4</v>
      </c>
      <c r="D79" s="242">
        <v>0</v>
      </c>
      <c r="E79" s="245">
        <v>0</v>
      </c>
    </row>
    <row r="80" spans="1:5" s="132" customFormat="1" ht="21" customHeight="1">
      <c r="A80" s="236" t="s">
        <v>452</v>
      </c>
      <c r="B80" s="261">
        <v>0</v>
      </c>
      <c r="C80" s="261">
        <v>890</v>
      </c>
      <c r="D80" s="242">
        <v>890</v>
      </c>
      <c r="E80" s="245">
        <v>1</v>
      </c>
    </row>
    <row r="81" spans="1:5" s="132" customFormat="1" ht="21" customHeight="1">
      <c r="A81" s="236" t="s">
        <v>430</v>
      </c>
      <c r="B81" s="261">
        <v>0</v>
      </c>
      <c r="C81" s="261">
        <v>4996.3</v>
      </c>
      <c r="D81" s="242">
        <v>4996.3</v>
      </c>
      <c r="E81" s="245">
        <v>1</v>
      </c>
    </row>
    <row r="82" spans="1:5" s="132" customFormat="1" ht="21" customHeight="1">
      <c r="A82" s="236" t="s">
        <v>525</v>
      </c>
      <c r="B82" s="261">
        <v>0</v>
      </c>
      <c r="C82" s="261">
        <v>3899.6</v>
      </c>
      <c r="D82" s="242">
        <v>3899.6</v>
      </c>
      <c r="E82" s="245">
        <v>1</v>
      </c>
    </row>
    <row r="83" spans="1:5" s="132" customFormat="1" ht="21" customHeight="1">
      <c r="A83" s="236" t="s">
        <v>526</v>
      </c>
      <c r="B83" s="261">
        <v>0</v>
      </c>
      <c r="C83" s="261">
        <v>8307.7999999999993</v>
      </c>
      <c r="D83" s="242">
        <v>6571.8</v>
      </c>
      <c r="E83" s="245">
        <v>0.79100000000000004</v>
      </c>
    </row>
    <row r="84" spans="1:5" s="132" customFormat="1" ht="21" customHeight="1">
      <c r="A84" s="236" t="s">
        <v>527</v>
      </c>
      <c r="B84" s="261">
        <v>0</v>
      </c>
      <c r="C84" s="261">
        <v>1125.0999999999999</v>
      </c>
      <c r="D84" s="242">
        <v>0</v>
      </c>
      <c r="E84" s="245">
        <v>0</v>
      </c>
    </row>
    <row r="85" spans="1:5" s="132" customFormat="1" ht="21" customHeight="1">
      <c r="A85" s="236" t="s">
        <v>583</v>
      </c>
      <c r="B85" s="261">
        <v>0</v>
      </c>
      <c r="C85" s="261">
        <v>9847.6</v>
      </c>
      <c r="D85" s="242">
        <v>9847.6</v>
      </c>
      <c r="E85" s="245">
        <v>1</v>
      </c>
    </row>
    <row r="86" spans="1:5" s="132" customFormat="1" ht="21" customHeight="1" thickBot="1">
      <c r="A86" s="918" t="s">
        <v>87</v>
      </c>
      <c r="B86" s="915">
        <f>SUM(B45:B85)</f>
        <v>231956.1</v>
      </c>
      <c r="C86" s="915">
        <f>SUM(C45:C85)</f>
        <v>287363.09999999998</v>
      </c>
      <c r="D86" s="915">
        <f>SUM(D45:D85)</f>
        <v>174895.69999999998</v>
      </c>
      <c r="E86" s="757">
        <f t="shared" si="1"/>
        <v>0.60862267980822871</v>
      </c>
    </row>
    <row r="87" spans="1:5" s="132" customFormat="1" ht="0.75" customHeight="1">
      <c r="A87" s="916"/>
      <c r="B87" s="917"/>
      <c r="C87" s="917"/>
      <c r="D87" s="917"/>
      <c r="E87" s="911"/>
    </row>
    <row r="88" spans="1:5" s="132" customFormat="1" ht="13.5" customHeight="1">
      <c r="A88" s="286"/>
      <c r="B88" s="287"/>
      <c r="C88" s="287"/>
      <c r="D88" s="287"/>
      <c r="E88" s="288"/>
    </row>
    <row r="89" spans="1:5" s="132" customFormat="1" ht="30.75" customHeight="1">
      <c r="A89" s="237" t="s">
        <v>318</v>
      </c>
      <c r="B89" s="289">
        <v>4000</v>
      </c>
      <c r="C89" s="289">
        <v>5072.5</v>
      </c>
      <c r="D89" s="243">
        <v>4951.7</v>
      </c>
      <c r="E89" s="262">
        <f t="shared" si="1"/>
        <v>0.97618531296205024</v>
      </c>
    </row>
    <row r="90" spans="1:5" s="132" customFormat="1" ht="30" customHeight="1">
      <c r="A90" s="236" t="s">
        <v>319</v>
      </c>
      <c r="B90" s="274">
        <v>1500</v>
      </c>
      <c r="C90" s="274">
        <v>254.1</v>
      </c>
      <c r="D90" s="243">
        <v>133.1</v>
      </c>
      <c r="E90" s="245">
        <f t="shared" si="1"/>
        <v>0.52380952380952384</v>
      </c>
    </row>
    <row r="91" spans="1:5" s="132" customFormat="1" ht="21" customHeight="1">
      <c r="A91" s="236" t="s">
        <v>320</v>
      </c>
      <c r="B91" s="290">
        <v>2000</v>
      </c>
      <c r="C91" s="290">
        <v>4483.1000000000004</v>
      </c>
      <c r="D91" s="243">
        <v>4343.1000000000004</v>
      </c>
      <c r="E91" s="245">
        <f t="shared" si="1"/>
        <v>0.96877160893131986</v>
      </c>
    </row>
    <row r="92" spans="1:5" s="132" customFormat="1" ht="21" customHeight="1">
      <c r="A92" s="237" t="s">
        <v>321</v>
      </c>
      <c r="B92" s="274">
        <v>2000</v>
      </c>
      <c r="C92" s="274">
        <v>1348.3</v>
      </c>
      <c r="D92" s="243">
        <v>849.5</v>
      </c>
      <c r="E92" s="245">
        <f t="shared" si="1"/>
        <v>0.6300526589038048</v>
      </c>
    </row>
    <row r="93" spans="1:5" s="132" customFormat="1" ht="21" customHeight="1">
      <c r="A93" s="237" t="s">
        <v>391</v>
      </c>
      <c r="B93" s="274">
        <v>0</v>
      </c>
      <c r="C93" s="289">
        <v>651.70000000000005</v>
      </c>
      <c r="D93" s="243">
        <v>651.6</v>
      </c>
      <c r="E93" s="249">
        <f t="shared" si="1"/>
        <v>0.99984655516341869</v>
      </c>
    </row>
    <row r="94" spans="1:5" s="132" customFormat="1" ht="21" customHeight="1" thickBot="1">
      <c r="A94" s="237" t="s">
        <v>317</v>
      </c>
      <c r="B94" s="274">
        <v>500</v>
      </c>
      <c r="C94" s="289">
        <v>124.5</v>
      </c>
      <c r="D94" s="243">
        <v>116.2</v>
      </c>
      <c r="E94" s="249">
        <f t="shared" si="1"/>
        <v>0.93333333333333335</v>
      </c>
    </row>
    <row r="95" spans="1:5" s="132" customFormat="1" ht="21" customHeight="1" thickTop="1" thickBot="1">
      <c r="A95" s="920" t="s">
        <v>82</v>
      </c>
      <c r="B95" s="921">
        <f>SUM(B89:B94)</f>
        <v>10000</v>
      </c>
      <c r="C95" s="921">
        <f>SUM(C89:C94)</f>
        <v>11934.2</v>
      </c>
      <c r="D95" s="921">
        <f>SUM(D89:D94)</f>
        <v>11045.200000000003</v>
      </c>
      <c r="E95" s="922">
        <f t="shared" si="1"/>
        <v>0.92550820331484318</v>
      </c>
    </row>
    <row r="96" spans="1:5" s="132" customFormat="1" ht="21" customHeight="1" thickBot="1">
      <c r="A96" s="237" t="s">
        <v>322</v>
      </c>
      <c r="B96" s="289">
        <v>13649</v>
      </c>
      <c r="C96" s="289">
        <v>15649</v>
      </c>
      <c r="D96" s="289">
        <v>0</v>
      </c>
      <c r="E96" s="919">
        <f t="shared" si="1"/>
        <v>0</v>
      </c>
    </row>
    <row r="97" spans="1:5" s="132" customFormat="1" ht="21" customHeight="1" thickTop="1" thickBot="1">
      <c r="A97" s="269" t="s">
        <v>280</v>
      </c>
      <c r="B97" s="270">
        <f>SUM(B96:B96)</f>
        <v>13649</v>
      </c>
      <c r="C97" s="270">
        <f>SUM(C96:C96)</f>
        <v>15649</v>
      </c>
      <c r="D97" s="270">
        <f>SUM(D96:D96)</f>
        <v>0</v>
      </c>
      <c r="E97" s="283">
        <f t="shared" si="1"/>
        <v>0</v>
      </c>
    </row>
    <row r="98" spans="1:5" s="132" customFormat="1" ht="2.25" customHeight="1" thickTop="1">
      <c r="A98" s="934"/>
      <c r="B98" s="284"/>
      <c r="C98" s="284"/>
      <c r="D98" s="284"/>
      <c r="E98" s="285"/>
    </row>
    <row r="99" spans="1:5" s="132" customFormat="1" ht="1.5" customHeight="1">
      <c r="A99" s="933"/>
      <c r="B99" s="287"/>
      <c r="C99" s="287"/>
      <c r="D99" s="287"/>
      <c r="E99" s="935"/>
    </row>
    <row r="100" spans="1:5" s="132" customFormat="1" ht="21" customHeight="1">
      <c r="A100" s="236" t="s">
        <v>323</v>
      </c>
      <c r="B100" s="274">
        <v>60</v>
      </c>
      <c r="C100" s="274">
        <v>0</v>
      </c>
      <c r="D100" s="274">
        <v>0</v>
      </c>
      <c r="E100" s="245">
        <v>0</v>
      </c>
    </row>
    <row r="101" spans="1:5" s="132" customFormat="1" ht="21" customHeight="1">
      <c r="A101" s="237" t="s">
        <v>324</v>
      </c>
      <c r="B101" s="290">
        <v>100</v>
      </c>
      <c r="C101" s="290">
        <v>0</v>
      </c>
      <c r="D101" s="274">
        <v>0</v>
      </c>
      <c r="E101" s="245">
        <v>0</v>
      </c>
    </row>
    <row r="102" spans="1:5" s="132" customFormat="1" ht="21" customHeight="1">
      <c r="A102" s="237" t="s">
        <v>325</v>
      </c>
      <c r="B102" s="274">
        <v>1500</v>
      </c>
      <c r="C102" s="274">
        <v>1431.6</v>
      </c>
      <c r="D102" s="274">
        <v>399.3</v>
      </c>
      <c r="E102" s="245">
        <v>0.27900000000000003</v>
      </c>
    </row>
    <row r="103" spans="1:5" s="132" customFormat="1" ht="21" customHeight="1">
      <c r="A103" s="237" t="s">
        <v>326</v>
      </c>
      <c r="B103" s="274">
        <v>4560</v>
      </c>
      <c r="C103" s="274">
        <v>4948.1000000000004</v>
      </c>
      <c r="D103" s="274">
        <v>4948</v>
      </c>
      <c r="E103" s="245">
        <f t="shared" si="1"/>
        <v>0.9999797902225096</v>
      </c>
    </row>
    <row r="104" spans="1:5" s="132" customFormat="1" ht="21" customHeight="1">
      <c r="A104" s="237" t="s">
        <v>327</v>
      </c>
      <c r="B104" s="274">
        <v>4560</v>
      </c>
      <c r="C104" s="274">
        <v>4560</v>
      </c>
      <c r="D104" s="274">
        <v>4347.3</v>
      </c>
      <c r="E104" s="245">
        <f t="shared" si="1"/>
        <v>0.95335526315789476</v>
      </c>
    </row>
    <row r="105" spans="1:5" s="132" customFormat="1" ht="21" customHeight="1">
      <c r="A105" s="236" t="s">
        <v>328</v>
      </c>
      <c r="B105" s="274">
        <v>2000</v>
      </c>
      <c r="C105" s="274">
        <v>2000</v>
      </c>
      <c r="D105" s="274">
        <v>1948.6</v>
      </c>
      <c r="E105" s="245">
        <f t="shared" si="1"/>
        <v>0.97429999999999994</v>
      </c>
    </row>
    <row r="106" spans="1:5" s="132" customFormat="1" ht="21" customHeight="1">
      <c r="A106" s="236" t="s">
        <v>329</v>
      </c>
      <c r="B106" s="274">
        <v>1300</v>
      </c>
      <c r="C106" s="274">
        <v>0</v>
      </c>
      <c r="D106" s="274">
        <v>0</v>
      </c>
      <c r="E106" s="245">
        <v>0</v>
      </c>
    </row>
    <row r="107" spans="1:5" s="132" customFormat="1" ht="21" customHeight="1">
      <c r="A107" s="236" t="s">
        <v>330</v>
      </c>
      <c r="B107" s="274">
        <v>500</v>
      </c>
      <c r="C107" s="274">
        <v>256.3</v>
      </c>
      <c r="D107" s="274">
        <v>199.5</v>
      </c>
      <c r="E107" s="245">
        <f t="shared" si="1"/>
        <v>0.77838470542333205</v>
      </c>
    </row>
    <row r="108" spans="1:5" s="132" customFormat="1" ht="21" customHeight="1">
      <c r="A108" s="236" t="s">
        <v>331</v>
      </c>
      <c r="B108" s="274">
        <v>1400</v>
      </c>
      <c r="C108" s="274">
        <v>0</v>
      </c>
      <c r="D108" s="274">
        <v>0</v>
      </c>
      <c r="E108" s="245">
        <v>0</v>
      </c>
    </row>
    <row r="109" spans="1:5" s="132" customFormat="1" ht="21" customHeight="1">
      <c r="A109" s="236" t="s">
        <v>332</v>
      </c>
      <c r="B109" s="274">
        <v>2000</v>
      </c>
      <c r="C109" s="274">
        <v>0</v>
      </c>
      <c r="D109" s="274">
        <v>0</v>
      </c>
      <c r="E109" s="245">
        <v>0</v>
      </c>
    </row>
    <row r="110" spans="1:5" s="132" customFormat="1" ht="32.25" customHeight="1">
      <c r="A110" s="239" t="s">
        <v>333</v>
      </c>
      <c r="B110" s="292">
        <v>3000</v>
      </c>
      <c r="C110" s="292">
        <v>1450</v>
      </c>
      <c r="D110" s="290">
        <v>62</v>
      </c>
      <c r="E110" s="245">
        <f t="shared" ref="E110:E115" si="2">D110/C110</f>
        <v>4.275862068965517E-2</v>
      </c>
    </row>
    <row r="111" spans="1:5" s="132" customFormat="1" ht="22.5" customHeight="1">
      <c r="A111" s="239" t="s">
        <v>349</v>
      </c>
      <c r="B111" s="274">
        <v>0</v>
      </c>
      <c r="C111" s="274">
        <v>1700</v>
      </c>
      <c r="D111" s="274">
        <v>0</v>
      </c>
      <c r="E111" s="245">
        <f t="shared" si="2"/>
        <v>0</v>
      </c>
    </row>
    <row r="112" spans="1:5" s="132" customFormat="1" ht="21" customHeight="1">
      <c r="A112" s="239" t="s">
        <v>392</v>
      </c>
      <c r="B112" s="274">
        <v>0</v>
      </c>
      <c r="C112" s="274">
        <v>1300.2</v>
      </c>
      <c r="D112" s="274">
        <v>0</v>
      </c>
      <c r="E112" s="245">
        <f t="shared" si="2"/>
        <v>0</v>
      </c>
    </row>
    <row r="113" spans="1:5" s="132" customFormat="1" ht="21" customHeight="1">
      <c r="A113" s="239" t="s">
        <v>334</v>
      </c>
      <c r="B113" s="295">
        <v>500</v>
      </c>
      <c r="C113" s="295">
        <v>384.3</v>
      </c>
      <c r="D113" s="295">
        <v>348.5</v>
      </c>
      <c r="E113" s="249">
        <f t="shared" si="2"/>
        <v>0.90684361176164452</v>
      </c>
    </row>
    <row r="114" spans="1:5" s="132" customFormat="1" ht="21" customHeight="1">
      <c r="A114" s="239"/>
      <c r="B114" s="936">
        <v>0</v>
      </c>
      <c r="C114" s="936">
        <v>350</v>
      </c>
      <c r="D114" s="295">
        <v>0</v>
      </c>
      <c r="E114" s="249">
        <f t="shared" si="2"/>
        <v>0</v>
      </c>
    </row>
    <row r="115" spans="1:5" s="132" customFormat="1" ht="21" customHeight="1" thickBot="1">
      <c r="A115" s="914" t="s">
        <v>335</v>
      </c>
      <c r="B115" s="930">
        <f>SUM(B100:B114)</f>
        <v>21480</v>
      </c>
      <c r="C115" s="930">
        <f>SUM(C100:C114)</f>
        <v>18380.5</v>
      </c>
      <c r="D115" s="930">
        <f>SUM(D100:D114)</f>
        <v>12253.2</v>
      </c>
      <c r="E115" s="757">
        <f t="shared" si="2"/>
        <v>0.66664127744076607</v>
      </c>
    </row>
    <row r="116" spans="1:5" s="132" customFormat="1" ht="21" customHeight="1">
      <c r="A116" s="923" t="s">
        <v>336</v>
      </c>
      <c r="B116" s="924">
        <v>100</v>
      </c>
      <c r="C116" s="924">
        <v>0</v>
      </c>
      <c r="D116" s="289">
        <v>0</v>
      </c>
      <c r="E116" s="262">
        <v>0</v>
      </c>
    </row>
    <row r="117" spans="1:5" s="132" customFormat="1" ht="21" customHeight="1">
      <c r="A117" s="240" t="s">
        <v>393</v>
      </c>
      <c r="B117" s="293">
        <v>0</v>
      </c>
      <c r="C117" s="293">
        <v>1800</v>
      </c>
      <c r="D117" s="274">
        <v>1173</v>
      </c>
      <c r="E117" s="245">
        <v>0.65100000000000002</v>
      </c>
    </row>
    <row r="118" spans="1:5" s="132" customFormat="1" ht="21" customHeight="1">
      <c r="A118" s="240" t="s">
        <v>394</v>
      </c>
      <c r="B118" s="293">
        <v>0</v>
      </c>
      <c r="C118" s="293">
        <v>53.9</v>
      </c>
      <c r="D118" s="274">
        <v>53.9</v>
      </c>
      <c r="E118" s="245">
        <v>1</v>
      </c>
    </row>
    <row r="119" spans="1:5" s="132" customFormat="1" ht="21" customHeight="1">
      <c r="A119" s="294" t="s">
        <v>337</v>
      </c>
      <c r="B119" s="295">
        <v>920</v>
      </c>
      <c r="C119" s="295">
        <v>1820</v>
      </c>
      <c r="D119" s="274">
        <v>0</v>
      </c>
      <c r="E119" s="245">
        <f>D117/C117</f>
        <v>0.65166666666666662</v>
      </c>
    </row>
    <row r="120" spans="1:5" s="132" customFormat="1" ht="21" customHeight="1">
      <c r="A120" s="260" t="s">
        <v>338</v>
      </c>
      <c r="B120" s="261">
        <v>1000</v>
      </c>
      <c r="C120" s="261">
        <v>0</v>
      </c>
      <c r="D120" s="274">
        <v>0</v>
      </c>
      <c r="E120" s="245">
        <f>D119/C119</f>
        <v>0</v>
      </c>
    </row>
    <row r="121" spans="1:5" s="132" customFormat="1" ht="21" customHeight="1">
      <c r="A121" s="263" t="s">
        <v>339</v>
      </c>
      <c r="B121" s="264">
        <v>1000</v>
      </c>
      <c r="C121" s="264">
        <v>1000</v>
      </c>
      <c r="D121" s="274">
        <v>680.8</v>
      </c>
      <c r="E121" s="245">
        <v>0.157</v>
      </c>
    </row>
    <row r="122" spans="1:5" s="132" customFormat="1" ht="21" customHeight="1">
      <c r="A122" s="263" t="s">
        <v>401</v>
      </c>
      <c r="B122" s="264">
        <v>3900</v>
      </c>
      <c r="C122" s="264">
        <v>814.1</v>
      </c>
      <c r="D122" s="274">
        <v>319.3</v>
      </c>
      <c r="E122" s="245">
        <v>0.39200000000000002</v>
      </c>
    </row>
    <row r="123" spans="1:5" s="132" customFormat="1" ht="21" customHeight="1">
      <c r="A123" s="263" t="s">
        <v>350</v>
      </c>
      <c r="B123" s="264">
        <v>0</v>
      </c>
      <c r="C123" s="264">
        <v>73</v>
      </c>
      <c r="D123" s="274">
        <v>72.599999999999994</v>
      </c>
      <c r="E123" s="245">
        <v>0.995</v>
      </c>
    </row>
    <row r="124" spans="1:5" s="132" customFormat="1" ht="21" customHeight="1">
      <c r="A124" s="296" t="s">
        <v>340</v>
      </c>
      <c r="B124" s="261">
        <v>19385</v>
      </c>
      <c r="C124" s="261">
        <v>0</v>
      </c>
      <c r="D124" s="274">
        <v>0</v>
      </c>
      <c r="E124" s="245">
        <v>0</v>
      </c>
    </row>
    <row r="125" spans="1:5" s="132" customFormat="1" ht="21" customHeight="1" thickBot="1">
      <c r="A125" s="291" t="s">
        <v>83</v>
      </c>
      <c r="B125" s="925">
        <f>SUM(B116:B124)</f>
        <v>26305</v>
      </c>
      <c r="C125" s="925">
        <f>SUM(C116:C124)</f>
        <v>5561</v>
      </c>
      <c r="D125" s="925">
        <f>SUM(D116:D124)</f>
        <v>2299.6</v>
      </c>
      <c r="E125" s="926">
        <v>3.6999999999999998E-2</v>
      </c>
    </row>
    <row r="126" spans="1:5" s="132" customFormat="1" ht="21" customHeight="1">
      <c r="A126" s="927" t="s">
        <v>396</v>
      </c>
      <c r="B126" s="928">
        <v>0</v>
      </c>
      <c r="C126" s="928">
        <v>22136.7</v>
      </c>
      <c r="D126" s="928">
        <v>0</v>
      </c>
      <c r="E126" s="929">
        <v>0</v>
      </c>
    </row>
    <row r="127" spans="1:5" s="132" customFormat="1" ht="21" customHeight="1" thickBot="1">
      <c r="A127" s="914" t="s">
        <v>395</v>
      </c>
      <c r="B127" s="930">
        <f>SUM(B126)</f>
        <v>0</v>
      </c>
      <c r="C127" s="930">
        <f>SUM(C126)</f>
        <v>22136.7</v>
      </c>
      <c r="D127" s="931">
        <f>SUM(D126)</f>
        <v>0</v>
      </c>
      <c r="E127" s="757">
        <v>0</v>
      </c>
    </row>
    <row r="128" spans="1:5" s="132" customFormat="1" ht="33" customHeight="1">
      <c r="A128" s="764" t="s">
        <v>88</v>
      </c>
      <c r="B128" s="765">
        <f>B37+B86+B95+B97+B115+B125+B42+B127+B21</f>
        <v>373366.19999999995</v>
      </c>
      <c r="C128" s="765">
        <f>C37+C86+C95+C97+C115+C125+C42+C127+C21</f>
        <v>430136.8</v>
      </c>
      <c r="D128" s="765">
        <f>D37+D86+D95+D97+D115+D125+D42+D127+D21</f>
        <v>252611.7</v>
      </c>
      <c r="E128" s="759">
        <v>0.58699999999999997</v>
      </c>
    </row>
    <row r="129" spans="1:5" s="123" customFormat="1" ht="16.5" customHeight="1">
      <c r="A129" s="766"/>
      <c r="B129" s="766"/>
      <c r="C129" s="766"/>
      <c r="D129" s="766"/>
      <c r="E129" s="767"/>
    </row>
    <row r="130" spans="1:5" ht="42" customHeight="1">
      <c r="A130" s="1058" t="s">
        <v>341</v>
      </c>
      <c r="B130" s="1058"/>
      <c r="C130" s="1058"/>
      <c r="D130" s="1058"/>
      <c r="E130" s="1059"/>
    </row>
    <row r="131" spans="1:5" ht="28.5">
      <c r="A131" s="937" t="s">
        <v>149</v>
      </c>
      <c r="B131" s="937" t="s">
        <v>150</v>
      </c>
      <c r="C131" s="937"/>
      <c r="D131" s="938" t="s">
        <v>151</v>
      </c>
      <c r="E131" s="32"/>
    </row>
    <row r="132" spans="1:5" ht="31.5" customHeight="1">
      <c r="A132" s="125" t="s">
        <v>342</v>
      </c>
      <c r="B132" s="124" t="s">
        <v>276</v>
      </c>
      <c r="C132" s="124"/>
      <c r="D132" s="31">
        <v>40000</v>
      </c>
      <c r="E132" s="32"/>
    </row>
    <row r="133" spans="1:5" ht="31.5" customHeight="1">
      <c r="A133" s="125" t="s">
        <v>343</v>
      </c>
      <c r="B133" s="126" t="s">
        <v>276</v>
      </c>
      <c r="C133" s="126"/>
      <c r="D133" s="127">
        <v>22000</v>
      </c>
      <c r="E133" s="32"/>
    </row>
    <row r="134" spans="1:5" ht="31.5" customHeight="1">
      <c r="A134" s="125" t="s">
        <v>344</v>
      </c>
      <c r="B134" s="124" t="s">
        <v>279</v>
      </c>
      <c r="C134" s="124"/>
      <c r="D134" s="31">
        <v>13649</v>
      </c>
      <c r="E134" s="32"/>
    </row>
    <row r="135" spans="1:5" ht="31.5" customHeight="1">
      <c r="A135" s="125" t="s">
        <v>291</v>
      </c>
      <c r="B135" s="126" t="s">
        <v>279</v>
      </c>
      <c r="C135" s="126"/>
      <c r="D135" s="127">
        <v>3750</v>
      </c>
      <c r="E135" s="32"/>
    </row>
    <row r="136" spans="1:5" ht="25.5" customHeight="1">
      <c r="A136" s="1050" t="s">
        <v>152</v>
      </c>
      <c r="B136" s="1051"/>
      <c r="C136" s="939"/>
      <c r="D136" s="940">
        <f>SUM(D132:D135)</f>
        <v>79399</v>
      </c>
      <c r="E136" s="32"/>
    </row>
    <row r="137" spans="1:5" ht="29.25" customHeight="1">
      <c r="A137" s="1052" t="s">
        <v>153</v>
      </c>
      <c r="B137" s="1052"/>
      <c r="C137" s="1052"/>
      <c r="D137" s="1052"/>
      <c r="E137" s="32"/>
    </row>
    <row r="138" spans="1:5">
      <c r="D138" s="32"/>
      <c r="E138" s="32"/>
    </row>
    <row r="139" spans="1:5">
      <c r="D139" s="32"/>
      <c r="E139" s="32"/>
    </row>
    <row r="140" spans="1:5">
      <c r="D140" s="32"/>
      <c r="E140" s="32"/>
    </row>
    <row r="141" spans="1:5">
      <c r="D141" s="32"/>
      <c r="E141" s="32"/>
    </row>
    <row r="142" spans="1:5">
      <c r="D142" s="32"/>
      <c r="E142" s="32"/>
    </row>
    <row r="143" spans="1:5">
      <c r="D143" s="32"/>
      <c r="E143" s="32"/>
    </row>
    <row r="144" spans="1:5">
      <c r="D144" s="32"/>
      <c r="E144" s="32"/>
    </row>
    <row r="145" spans="4:5">
      <c r="D145" s="32"/>
      <c r="E145" s="32"/>
    </row>
    <row r="146" spans="4:5">
      <c r="D146" s="32"/>
      <c r="E146" s="32"/>
    </row>
    <row r="147" spans="4:5">
      <c r="D147" s="32"/>
      <c r="E147" s="32"/>
    </row>
    <row r="148" spans="4:5">
      <c r="D148" s="32"/>
      <c r="E148" s="32"/>
    </row>
    <row r="149" spans="4:5">
      <c r="D149" s="32"/>
      <c r="E149" s="32"/>
    </row>
    <row r="150" spans="4:5">
      <c r="D150" s="32"/>
      <c r="E150" s="32"/>
    </row>
    <row r="151" spans="4:5">
      <c r="D151" s="32"/>
      <c r="E151" s="32"/>
    </row>
    <row r="152" spans="4:5">
      <c r="D152" s="32"/>
      <c r="E152" s="32"/>
    </row>
    <row r="153" spans="4:5">
      <c r="D153" s="32"/>
      <c r="E153" s="32"/>
    </row>
    <row r="154" spans="4:5">
      <c r="D154" s="32"/>
      <c r="E154" s="32"/>
    </row>
    <row r="155" spans="4:5">
      <c r="D155" s="32"/>
      <c r="E155" s="32"/>
    </row>
    <row r="156" spans="4:5">
      <c r="D156" s="32"/>
      <c r="E156" s="32"/>
    </row>
    <row r="157" spans="4:5">
      <c r="D157" s="32"/>
      <c r="E157" s="32"/>
    </row>
    <row r="158" spans="4:5">
      <c r="D158" s="32"/>
      <c r="E158" s="32"/>
    </row>
    <row r="159" spans="4:5">
      <c r="D159" s="32"/>
      <c r="E159" s="32"/>
    </row>
    <row r="160" spans="4:5">
      <c r="D160" s="32"/>
      <c r="E160" s="32"/>
    </row>
    <row r="161" spans="4:5">
      <c r="D161" s="32"/>
      <c r="E161" s="32"/>
    </row>
    <row r="162" spans="4:5">
      <c r="D162" s="32"/>
      <c r="E162" s="32"/>
    </row>
    <row r="163" spans="4:5">
      <c r="D163" s="32"/>
      <c r="E163" s="32"/>
    </row>
    <row r="164" spans="4:5">
      <c r="D164" s="32"/>
      <c r="E164" s="32"/>
    </row>
    <row r="165" spans="4:5">
      <c r="D165" s="32"/>
      <c r="E165" s="32"/>
    </row>
    <row r="166" spans="4:5">
      <c r="D166" s="32"/>
      <c r="E166" s="32"/>
    </row>
    <row r="167" spans="4:5">
      <c r="D167" s="32"/>
      <c r="E167" s="32"/>
    </row>
    <row r="168" spans="4:5">
      <c r="D168" s="32"/>
      <c r="E168" s="32"/>
    </row>
  </sheetData>
  <mergeCells count="6">
    <mergeCell ref="A1:D1"/>
    <mergeCell ref="A136:B136"/>
    <mergeCell ref="A137:D137"/>
    <mergeCell ref="A3:E3"/>
    <mergeCell ref="A17:E17"/>
    <mergeCell ref="A130:E130"/>
  </mergeCells>
  <phoneticPr fontId="49" type="noConversion"/>
  <printOptions horizontalCentered="1"/>
  <pageMargins left="0.35433070866141736" right="0.15748031496062992" top="0.47244094488188981" bottom="0.35433070866141736" header="0.31496062992125984" footer="0.23622047244094491"/>
  <pageSetup paperSize="9" scale="73" orientation="portrait" r:id="rId1"/>
  <headerFooter>
    <oddFooter>&amp;L&amp;"Times New Roman,Obyčejné"Přehled o hospodaření za rok 2014</oddFooter>
  </headerFooter>
  <rowBreaks count="2" manualBreakCount="2">
    <brk id="43" max="4" man="1"/>
    <brk id="9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A119"/>
  <sheetViews>
    <sheetView view="pageBreakPreview" zoomScale="70" zoomScaleNormal="100" zoomScaleSheetLayoutView="70" workbookViewId="0">
      <selection activeCell="N1" sqref="N1"/>
    </sheetView>
  </sheetViews>
  <sheetFormatPr defaultRowHeight="12.75"/>
  <cols>
    <col min="1" max="1" width="4.28515625" style="2" customWidth="1"/>
    <col min="2" max="2" width="31.85546875" style="2" customWidth="1"/>
    <col min="3" max="3" width="9.7109375" style="2" customWidth="1"/>
    <col min="4" max="4" width="10.140625" style="2" customWidth="1"/>
    <col min="5" max="5" width="9.140625" style="2" customWidth="1"/>
    <col min="6" max="6" width="8.140625" style="2" customWidth="1"/>
    <col min="7" max="7" width="10.5703125" style="2" bestFit="1" customWidth="1"/>
    <col min="8" max="8" width="10.42578125" style="2" customWidth="1"/>
    <col min="9" max="9" width="10.5703125" style="2" bestFit="1" customWidth="1"/>
    <col min="10" max="10" width="9.42578125" style="2" customWidth="1"/>
    <col min="11" max="11" width="10.140625" style="2" customWidth="1"/>
    <col min="12" max="12" width="11.28515625" style="2" bestFit="1" customWidth="1"/>
    <col min="13" max="13" width="9.7109375" style="2" customWidth="1"/>
    <col min="14" max="14" width="11.140625" style="2" customWidth="1"/>
    <col min="15" max="15" width="4" style="2" customWidth="1"/>
    <col min="16" max="16" width="31.5703125" style="2" customWidth="1"/>
    <col min="17" max="17" width="10" style="2" customWidth="1"/>
    <col min="18" max="18" width="10.5703125" style="2" bestFit="1" customWidth="1"/>
    <col min="19" max="19" width="10.7109375" style="2" customWidth="1"/>
    <col min="20" max="20" width="9" style="2" customWidth="1"/>
    <col min="21" max="22" width="10.140625" style="2" customWidth="1"/>
    <col min="23" max="23" width="9.42578125" style="2" customWidth="1"/>
    <col min="24" max="24" width="9.5703125" style="2" customWidth="1"/>
    <col min="25" max="25" width="10.28515625" style="2" customWidth="1"/>
    <col min="26" max="26" width="11.28515625" style="2" bestFit="1" customWidth="1"/>
    <col min="27" max="27" width="9.42578125" style="2" customWidth="1"/>
    <col min="28" max="28" width="10.28515625" style="2" bestFit="1" customWidth="1"/>
    <col min="29" max="29" width="3.85546875" style="2" hidden="1" customWidth="1"/>
    <col min="30" max="30" width="4.7109375" style="2" hidden="1" customWidth="1"/>
    <col min="31" max="31" width="4.5703125" style="2" customWidth="1"/>
    <col min="32" max="32" width="31.28515625" style="2" customWidth="1"/>
    <col min="33" max="33" width="9.42578125" style="2" customWidth="1"/>
    <col min="34" max="35" width="10" style="2" customWidth="1"/>
    <col min="36" max="36" width="9.28515625" style="2" customWidth="1"/>
    <col min="37" max="39" width="10" style="2" customWidth="1"/>
    <col min="40" max="40" width="10.28515625" style="2" bestFit="1" customWidth="1"/>
    <col min="41" max="43" width="10.28515625" style="2" customWidth="1"/>
    <col min="44" max="44" width="10.140625" style="2" customWidth="1"/>
    <col min="45" max="45" width="10.28515625" style="2" customWidth="1"/>
    <col min="46" max="46" width="37.5703125" style="2" customWidth="1"/>
    <col min="47" max="50" width="18" style="2" customWidth="1"/>
    <col min="51" max="51" width="27.28515625" style="2" customWidth="1"/>
    <col min="52" max="16384" width="9.140625" style="2"/>
  </cols>
  <sheetData>
    <row r="1" spans="1:53" ht="68.25" customHeight="1">
      <c r="A1" s="1088" t="s">
        <v>516</v>
      </c>
      <c r="B1" s="1089"/>
      <c r="C1" s="1089"/>
      <c r="D1" s="1089"/>
      <c r="E1" s="1089"/>
      <c r="F1" s="1089"/>
      <c r="G1" s="1089"/>
      <c r="H1" s="1089"/>
      <c r="I1" s="1089"/>
      <c r="J1" s="1089"/>
      <c r="K1" s="1089"/>
      <c r="L1" s="1089"/>
      <c r="M1" s="1089"/>
      <c r="N1" s="155" t="s">
        <v>602</v>
      </c>
      <c r="O1" s="1088" t="s">
        <v>516</v>
      </c>
      <c r="P1" s="1089"/>
      <c r="Q1" s="1089"/>
      <c r="R1" s="1089"/>
      <c r="S1" s="1089"/>
      <c r="T1" s="1089"/>
      <c r="U1" s="1089"/>
      <c r="V1" s="1089"/>
      <c r="W1" s="1089"/>
      <c r="X1" s="1089"/>
      <c r="Y1" s="1089"/>
      <c r="Z1" s="1089"/>
      <c r="AA1" s="1089"/>
      <c r="AB1" s="17" t="s">
        <v>425</v>
      </c>
      <c r="AC1" s="17"/>
      <c r="AD1" s="17"/>
      <c r="AE1" s="1060" t="s">
        <v>516</v>
      </c>
      <c r="AF1" s="1061"/>
      <c r="AG1" s="1061"/>
      <c r="AH1" s="1061"/>
      <c r="AI1" s="1061"/>
      <c r="AJ1" s="1061"/>
      <c r="AK1" s="1061"/>
      <c r="AL1" s="1061"/>
      <c r="AM1" s="1061"/>
      <c r="AN1" s="1062"/>
      <c r="AO1" s="1062"/>
      <c r="AP1" s="1062"/>
      <c r="AQ1" s="1062"/>
      <c r="AR1" s="17" t="s">
        <v>425</v>
      </c>
      <c r="AS1" s="1060" t="s">
        <v>586</v>
      </c>
      <c r="AT1" s="1061"/>
      <c r="AU1" s="1061"/>
      <c r="AV1" s="1061"/>
      <c r="AW1" s="1061"/>
      <c r="AX1" s="1062"/>
      <c r="AY1" s="941" t="s">
        <v>426</v>
      </c>
      <c r="AZ1" s="9"/>
    </row>
    <row r="2" spans="1:53" ht="39.75" customHeight="1">
      <c r="A2" s="1099" t="s">
        <v>36</v>
      </c>
      <c r="B2" s="1100"/>
      <c r="C2" s="1093" t="s">
        <v>130</v>
      </c>
      <c r="D2" s="1094"/>
      <c r="E2" s="1094"/>
      <c r="F2" s="1095"/>
      <c r="G2" s="1119" t="s">
        <v>422</v>
      </c>
      <c r="H2" s="1120"/>
      <c r="I2" s="1120"/>
      <c r="J2" s="1121"/>
      <c r="K2" s="1093" t="s">
        <v>131</v>
      </c>
      <c r="L2" s="1094"/>
      <c r="M2" s="1094"/>
      <c r="N2" s="1095"/>
      <c r="O2" s="1063" t="s">
        <v>36</v>
      </c>
      <c r="P2" s="1064"/>
      <c r="Q2" s="1093" t="s">
        <v>132</v>
      </c>
      <c r="R2" s="1094"/>
      <c r="S2" s="1094"/>
      <c r="T2" s="1095"/>
      <c r="U2" s="1067" t="s">
        <v>133</v>
      </c>
      <c r="V2" s="1068"/>
      <c r="W2" s="1068"/>
      <c r="X2" s="1068"/>
      <c r="Y2" s="1093" t="s">
        <v>134</v>
      </c>
      <c r="Z2" s="1130"/>
      <c r="AA2" s="1130"/>
      <c r="AB2" s="1067"/>
      <c r="AC2" s="42"/>
      <c r="AD2" s="42"/>
      <c r="AE2" s="1099" t="s">
        <v>36</v>
      </c>
      <c r="AF2" s="1101"/>
      <c r="AG2" s="1093" t="s">
        <v>137</v>
      </c>
      <c r="AH2" s="1094"/>
      <c r="AI2" s="1094"/>
      <c r="AJ2" s="1095"/>
      <c r="AK2" s="1119" t="s">
        <v>135</v>
      </c>
      <c r="AL2" s="1120"/>
      <c r="AM2" s="1120"/>
      <c r="AN2" s="1121"/>
      <c r="AO2" s="1078" t="s">
        <v>136</v>
      </c>
      <c r="AP2" s="1079"/>
      <c r="AQ2" s="1079"/>
      <c r="AR2" s="1080"/>
      <c r="AS2" s="1114" t="s">
        <v>36</v>
      </c>
      <c r="AT2" s="1115"/>
      <c r="AU2" s="1080" t="s">
        <v>60</v>
      </c>
      <c r="AV2" s="1099"/>
      <c r="AW2" s="1099"/>
      <c r="AX2" s="1099"/>
      <c r="AY2" s="1107"/>
      <c r="AZ2" s="1108"/>
    </row>
    <row r="3" spans="1:53" ht="19.5" customHeight="1">
      <c r="A3" s="1101"/>
      <c r="B3" s="1100"/>
      <c r="C3" s="189" t="s">
        <v>37</v>
      </c>
      <c r="D3" s="190" t="s">
        <v>38</v>
      </c>
      <c r="E3" s="190" t="s">
        <v>39</v>
      </c>
      <c r="F3" s="191" t="s">
        <v>40</v>
      </c>
      <c r="G3" s="189" t="s">
        <v>37</v>
      </c>
      <c r="H3" s="190" t="s">
        <v>38</v>
      </c>
      <c r="I3" s="190" t="s">
        <v>39</v>
      </c>
      <c r="J3" s="191" t="s">
        <v>40</v>
      </c>
      <c r="K3" s="189" t="s">
        <v>37</v>
      </c>
      <c r="L3" s="190" t="s">
        <v>38</v>
      </c>
      <c r="M3" s="190" t="s">
        <v>39</v>
      </c>
      <c r="N3" s="191" t="s">
        <v>40</v>
      </c>
      <c r="O3" s="1065"/>
      <c r="P3" s="1066"/>
      <c r="Q3" s="189" t="s">
        <v>37</v>
      </c>
      <c r="R3" s="190" t="s">
        <v>38</v>
      </c>
      <c r="S3" s="190" t="s">
        <v>39</v>
      </c>
      <c r="T3" s="191" t="s">
        <v>41</v>
      </c>
      <c r="U3" s="189" t="s">
        <v>37</v>
      </c>
      <c r="V3" s="190" t="s">
        <v>38</v>
      </c>
      <c r="W3" s="190" t="s">
        <v>39</v>
      </c>
      <c r="X3" s="191" t="s">
        <v>41</v>
      </c>
      <c r="Y3" s="189" t="s">
        <v>37</v>
      </c>
      <c r="Z3" s="190" t="s">
        <v>38</v>
      </c>
      <c r="AA3" s="190" t="s">
        <v>39</v>
      </c>
      <c r="AB3" s="191" t="s">
        <v>41</v>
      </c>
      <c r="AC3" s="43"/>
      <c r="AD3" s="43"/>
      <c r="AE3" s="1101"/>
      <c r="AF3" s="1101"/>
      <c r="AG3" s="189" t="s">
        <v>37</v>
      </c>
      <c r="AH3" s="190" t="s">
        <v>38</v>
      </c>
      <c r="AI3" s="190" t="s">
        <v>39</v>
      </c>
      <c r="AJ3" s="191" t="s">
        <v>40</v>
      </c>
      <c r="AK3" s="189" t="s">
        <v>37</v>
      </c>
      <c r="AL3" s="190" t="s">
        <v>38</v>
      </c>
      <c r="AM3" s="190" t="s">
        <v>39</v>
      </c>
      <c r="AN3" s="191" t="s">
        <v>41</v>
      </c>
      <c r="AO3" s="189" t="s">
        <v>37</v>
      </c>
      <c r="AP3" s="190" t="s">
        <v>38</v>
      </c>
      <c r="AQ3" s="190" t="s">
        <v>39</v>
      </c>
      <c r="AR3" s="191" t="s">
        <v>41</v>
      </c>
      <c r="AS3" s="1116"/>
      <c r="AT3" s="1117"/>
      <c r="AU3" s="351" t="s">
        <v>37</v>
      </c>
      <c r="AV3" s="190" t="s">
        <v>38</v>
      </c>
      <c r="AW3" s="190" t="s">
        <v>39</v>
      </c>
      <c r="AX3" s="191" t="s">
        <v>41</v>
      </c>
      <c r="AY3" s="12"/>
      <c r="AZ3" s="12"/>
    </row>
    <row r="4" spans="1:53" ht="27" customHeight="1">
      <c r="A4" s="1105" t="s">
        <v>50</v>
      </c>
      <c r="B4" s="193" t="s">
        <v>42</v>
      </c>
      <c r="C4" s="14"/>
      <c r="D4" s="165"/>
      <c r="E4" s="186">
        <v>14</v>
      </c>
      <c r="F4" s="166"/>
      <c r="G4" s="39"/>
      <c r="H4" s="39"/>
      <c r="I4" s="157">
        <v>0</v>
      </c>
      <c r="J4" s="39"/>
      <c r="K4" s="14"/>
      <c r="L4" s="165"/>
      <c r="M4" s="186">
        <v>34</v>
      </c>
      <c r="N4" s="166"/>
      <c r="O4" s="1096" t="s">
        <v>50</v>
      </c>
      <c r="P4" s="193" t="s">
        <v>42</v>
      </c>
      <c r="Q4" s="14"/>
      <c r="R4" s="165"/>
      <c r="S4" s="156">
        <v>10</v>
      </c>
      <c r="T4" s="166"/>
      <c r="U4" s="1072"/>
      <c r="V4" s="1073"/>
      <c r="W4" s="186">
        <v>0</v>
      </c>
      <c r="X4" s="1069"/>
      <c r="Y4" s="1072"/>
      <c r="Z4" s="1073"/>
      <c r="AA4" s="186">
        <v>1</v>
      </c>
      <c r="AB4" s="1090"/>
      <c r="AC4" s="44"/>
      <c r="AD4" s="44"/>
      <c r="AE4" s="1102" t="s">
        <v>50</v>
      </c>
      <c r="AF4" s="193" t="s">
        <v>42</v>
      </c>
      <c r="AG4" s="1072"/>
      <c r="AH4" s="1081"/>
      <c r="AI4" s="157">
        <v>12</v>
      </c>
      <c r="AJ4" s="1069"/>
      <c r="AK4" s="1072"/>
      <c r="AL4" s="1081"/>
      <c r="AM4" s="186">
        <v>1</v>
      </c>
      <c r="AN4" s="1069"/>
      <c r="AO4" s="1072"/>
      <c r="AP4" s="1081"/>
      <c r="AQ4" s="361">
        <v>1</v>
      </c>
      <c r="AR4" s="1069"/>
      <c r="AS4" s="1102" t="s">
        <v>50</v>
      </c>
      <c r="AT4" s="193" t="s">
        <v>42</v>
      </c>
      <c r="AU4" s="1072"/>
      <c r="AV4" s="1081"/>
      <c r="AW4" s="215">
        <f>E4+I4+M4+S4+W4+AA4+AI4+AQ4+AM4</f>
        <v>73</v>
      </c>
      <c r="AX4" s="1111"/>
      <c r="AY4" s="1118"/>
      <c r="AZ4" s="1106"/>
    </row>
    <row r="5" spans="1:53" ht="27" customHeight="1">
      <c r="A5" s="1105"/>
      <c r="B5" s="198" t="s">
        <v>43</v>
      </c>
      <c r="C5" s="15"/>
      <c r="D5" s="40"/>
      <c r="E5" s="187">
        <v>0</v>
      </c>
      <c r="F5" s="167"/>
      <c r="G5" s="40"/>
      <c r="H5" s="40"/>
      <c r="I5" s="192">
        <v>0</v>
      </c>
      <c r="J5" s="40"/>
      <c r="K5" s="15"/>
      <c r="L5" s="40"/>
      <c r="M5" s="187">
        <v>0</v>
      </c>
      <c r="N5" s="167"/>
      <c r="O5" s="1097"/>
      <c r="P5" s="194" t="s">
        <v>43</v>
      </c>
      <c r="Q5" s="15"/>
      <c r="R5" s="40"/>
      <c r="S5" s="159">
        <v>0</v>
      </c>
      <c r="T5" s="167"/>
      <c r="U5" s="1074"/>
      <c r="V5" s="1075"/>
      <c r="W5" s="187">
        <v>0</v>
      </c>
      <c r="X5" s="1070"/>
      <c r="Y5" s="1074"/>
      <c r="Z5" s="1075"/>
      <c r="AA5" s="187">
        <v>0</v>
      </c>
      <c r="AB5" s="1091"/>
      <c r="AC5" s="45"/>
      <c r="AD5" s="45"/>
      <c r="AE5" s="1109"/>
      <c r="AF5" s="198" t="s">
        <v>43</v>
      </c>
      <c r="AG5" s="1082"/>
      <c r="AH5" s="1083"/>
      <c r="AI5" s="160">
        <v>0</v>
      </c>
      <c r="AJ5" s="1086"/>
      <c r="AK5" s="1082"/>
      <c r="AL5" s="1083"/>
      <c r="AM5" s="187">
        <v>0</v>
      </c>
      <c r="AN5" s="1086"/>
      <c r="AO5" s="1082"/>
      <c r="AP5" s="1083"/>
      <c r="AQ5" s="362">
        <v>0</v>
      </c>
      <c r="AR5" s="1086"/>
      <c r="AS5" s="1109"/>
      <c r="AT5" s="198" t="s">
        <v>43</v>
      </c>
      <c r="AU5" s="1082"/>
      <c r="AV5" s="1083"/>
      <c r="AW5" s="216">
        <f t="shared" ref="AW5:AW10" si="0">E5+I5+M5+S5+W5+AA5+AI5+AQ5+AM5</f>
        <v>0</v>
      </c>
      <c r="AX5" s="1112"/>
      <c r="AY5" s="1118"/>
      <c r="AZ5" s="1106"/>
    </row>
    <row r="6" spans="1:53" ht="27" customHeight="1">
      <c r="A6" s="1105"/>
      <c r="B6" s="198" t="s">
        <v>44</v>
      </c>
      <c r="C6" s="15"/>
      <c r="D6" s="40"/>
      <c r="E6" s="160">
        <v>141</v>
      </c>
      <c r="F6" s="167"/>
      <c r="G6" s="40"/>
      <c r="H6" s="40"/>
      <c r="I6" s="159">
        <v>297</v>
      </c>
      <c r="J6" s="40"/>
      <c r="K6" s="15"/>
      <c r="L6" s="40"/>
      <c r="M6" s="187">
        <v>570</v>
      </c>
      <c r="N6" s="167"/>
      <c r="O6" s="1097"/>
      <c r="P6" s="194" t="s">
        <v>44</v>
      </c>
      <c r="Q6" s="15"/>
      <c r="R6" s="40"/>
      <c r="S6" s="159">
        <v>233</v>
      </c>
      <c r="T6" s="167"/>
      <c r="U6" s="1074"/>
      <c r="V6" s="1075"/>
      <c r="W6" s="160">
        <v>0</v>
      </c>
      <c r="X6" s="1070"/>
      <c r="Y6" s="1074"/>
      <c r="Z6" s="1075"/>
      <c r="AA6" s="160">
        <v>1</v>
      </c>
      <c r="AB6" s="1091"/>
      <c r="AC6" s="45"/>
      <c r="AD6" s="45"/>
      <c r="AE6" s="1109"/>
      <c r="AF6" s="198" t="s">
        <v>44</v>
      </c>
      <c r="AG6" s="1082"/>
      <c r="AH6" s="1083"/>
      <c r="AI6" s="160">
        <v>3</v>
      </c>
      <c r="AJ6" s="1086"/>
      <c r="AK6" s="1082"/>
      <c r="AL6" s="1083"/>
      <c r="AM6" s="187">
        <v>0</v>
      </c>
      <c r="AN6" s="1086"/>
      <c r="AO6" s="1082"/>
      <c r="AP6" s="1083"/>
      <c r="AQ6" s="362">
        <v>0</v>
      </c>
      <c r="AR6" s="1086"/>
      <c r="AS6" s="1109"/>
      <c r="AT6" s="198" t="s">
        <v>44</v>
      </c>
      <c r="AU6" s="1082"/>
      <c r="AV6" s="1083"/>
      <c r="AW6" s="216">
        <f t="shared" si="0"/>
        <v>1245</v>
      </c>
      <c r="AX6" s="1112"/>
      <c r="AY6" s="1118"/>
      <c r="AZ6" s="1106"/>
    </row>
    <row r="7" spans="1:53" ht="27" customHeight="1">
      <c r="A7" s="1105"/>
      <c r="B7" s="198" t="s">
        <v>43</v>
      </c>
      <c r="C7" s="15"/>
      <c r="D7" s="40"/>
      <c r="E7" s="187">
        <v>0</v>
      </c>
      <c r="F7" s="167"/>
      <c r="G7" s="40"/>
      <c r="H7" s="40"/>
      <c r="I7" s="192">
        <v>0</v>
      </c>
      <c r="J7" s="40"/>
      <c r="K7" s="15"/>
      <c r="L7" s="40"/>
      <c r="M7" s="187">
        <v>0</v>
      </c>
      <c r="N7" s="167"/>
      <c r="O7" s="1097"/>
      <c r="P7" s="194" t="s">
        <v>43</v>
      </c>
      <c r="Q7" s="15"/>
      <c r="R7" s="40"/>
      <c r="S7" s="159">
        <v>0</v>
      </c>
      <c r="T7" s="167"/>
      <c r="U7" s="1074"/>
      <c r="V7" s="1075"/>
      <c r="W7" s="187">
        <v>0</v>
      </c>
      <c r="X7" s="1070"/>
      <c r="Y7" s="1074"/>
      <c r="Z7" s="1075"/>
      <c r="AA7" s="187">
        <v>0</v>
      </c>
      <c r="AB7" s="1091"/>
      <c r="AC7" s="45"/>
      <c r="AD7" s="45"/>
      <c r="AE7" s="1109"/>
      <c r="AF7" s="198" t="s">
        <v>43</v>
      </c>
      <c r="AG7" s="1082"/>
      <c r="AH7" s="1083"/>
      <c r="AI7" s="160">
        <v>0</v>
      </c>
      <c r="AJ7" s="1086"/>
      <c r="AK7" s="1082"/>
      <c r="AL7" s="1083"/>
      <c r="AM7" s="187">
        <v>0</v>
      </c>
      <c r="AN7" s="1086"/>
      <c r="AO7" s="1082"/>
      <c r="AP7" s="1083"/>
      <c r="AQ7" s="362">
        <v>0</v>
      </c>
      <c r="AR7" s="1086"/>
      <c r="AS7" s="1109"/>
      <c r="AT7" s="198" t="s">
        <v>43</v>
      </c>
      <c r="AU7" s="1082"/>
      <c r="AV7" s="1083"/>
      <c r="AW7" s="216">
        <f t="shared" si="0"/>
        <v>0</v>
      </c>
      <c r="AX7" s="1112"/>
      <c r="AY7" s="1118"/>
      <c r="AZ7" s="1106"/>
    </row>
    <row r="8" spans="1:53" ht="27" customHeight="1">
      <c r="A8" s="1105"/>
      <c r="B8" s="198" t="s">
        <v>45</v>
      </c>
      <c r="C8" s="15"/>
      <c r="D8" s="40"/>
      <c r="E8" s="187">
        <v>60</v>
      </c>
      <c r="F8" s="167"/>
      <c r="G8" s="40"/>
      <c r="H8" s="40"/>
      <c r="I8" s="159">
        <v>143</v>
      </c>
      <c r="J8" s="40"/>
      <c r="K8" s="15"/>
      <c r="L8" s="40"/>
      <c r="M8" s="187">
        <v>121</v>
      </c>
      <c r="N8" s="167"/>
      <c r="O8" s="1097"/>
      <c r="P8" s="194" t="s">
        <v>45</v>
      </c>
      <c r="Q8" s="15"/>
      <c r="R8" s="40"/>
      <c r="S8" s="159">
        <v>42</v>
      </c>
      <c r="T8" s="167"/>
      <c r="U8" s="1074"/>
      <c r="V8" s="1075"/>
      <c r="W8" s="187">
        <v>0</v>
      </c>
      <c r="X8" s="1070"/>
      <c r="Y8" s="1074"/>
      <c r="Z8" s="1075"/>
      <c r="AA8" s="187">
        <v>61</v>
      </c>
      <c r="AB8" s="1091"/>
      <c r="AC8" s="45"/>
      <c r="AD8" s="45"/>
      <c r="AE8" s="1109"/>
      <c r="AF8" s="198" t="s">
        <v>45</v>
      </c>
      <c r="AG8" s="1082"/>
      <c r="AH8" s="1083"/>
      <c r="AI8" s="160">
        <v>18</v>
      </c>
      <c r="AJ8" s="1086"/>
      <c r="AK8" s="1082"/>
      <c r="AL8" s="1083"/>
      <c r="AM8" s="187">
        <v>0</v>
      </c>
      <c r="AN8" s="1086"/>
      <c r="AO8" s="1082"/>
      <c r="AP8" s="1083"/>
      <c r="AQ8" s="362">
        <v>0</v>
      </c>
      <c r="AR8" s="1086"/>
      <c r="AS8" s="1109"/>
      <c r="AT8" s="198" t="s">
        <v>45</v>
      </c>
      <c r="AU8" s="1082"/>
      <c r="AV8" s="1083"/>
      <c r="AW8" s="216">
        <f t="shared" si="0"/>
        <v>445</v>
      </c>
      <c r="AX8" s="1112"/>
      <c r="AY8" s="1118"/>
      <c r="AZ8" s="1106"/>
    </row>
    <row r="9" spans="1:53" ht="27" customHeight="1">
      <c r="A9" s="1105"/>
      <c r="B9" s="198" t="s">
        <v>43</v>
      </c>
      <c r="C9" s="15"/>
      <c r="D9" s="40"/>
      <c r="E9" s="187">
        <v>0</v>
      </c>
      <c r="F9" s="167"/>
      <c r="G9" s="40"/>
      <c r="H9" s="40"/>
      <c r="I9" s="159">
        <v>0</v>
      </c>
      <c r="J9" s="40"/>
      <c r="K9" s="15"/>
      <c r="L9" s="40"/>
      <c r="M9" s="187">
        <v>0</v>
      </c>
      <c r="N9" s="167"/>
      <c r="O9" s="1097"/>
      <c r="P9" s="194" t="s">
        <v>43</v>
      </c>
      <c r="Q9" s="15"/>
      <c r="R9" s="40"/>
      <c r="S9" s="159">
        <v>0</v>
      </c>
      <c r="T9" s="167"/>
      <c r="U9" s="1074"/>
      <c r="V9" s="1075"/>
      <c r="W9" s="187">
        <v>0</v>
      </c>
      <c r="X9" s="1070"/>
      <c r="Y9" s="1074"/>
      <c r="Z9" s="1075"/>
      <c r="AA9" s="187">
        <v>0</v>
      </c>
      <c r="AB9" s="1091"/>
      <c r="AC9" s="45"/>
      <c r="AD9" s="45"/>
      <c r="AE9" s="1109"/>
      <c r="AF9" s="198" t="s">
        <v>43</v>
      </c>
      <c r="AG9" s="1082"/>
      <c r="AH9" s="1083"/>
      <c r="AI9" s="160">
        <v>0</v>
      </c>
      <c r="AJ9" s="1086"/>
      <c r="AK9" s="1082"/>
      <c r="AL9" s="1083"/>
      <c r="AM9" s="187">
        <v>0</v>
      </c>
      <c r="AN9" s="1086"/>
      <c r="AO9" s="1082"/>
      <c r="AP9" s="1083"/>
      <c r="AQ9" s="362">
        <v>0</v>
      </c>
      <c r="AR9" s="1086"/>
      <c r="AS9" s="1109"/>
      <c r="AT9" s="198" t="s">
        <v>43</v>
      </c>
      <c r="AU9" s="1082"/>
      <c r="AV9" s="1083"/>
      <c r="AW9" s="216">
        <f t="shared" si="0"/>
        <v>0</v>
      </c>
      <c r="AX9" s="1112"/>
      <c r="AY9" s="1118"/>
      <c r="AZ9" s="1106"/>
    </row>
    <row r="10" spans="1:53" ht="27" customHeight="1">
      <c r="A10" s="1105"/>
      <c r="B10" s="199" t="s">
        <v>46</v>
      </c>
      <c r="C10" s="15"/>
      <c r="D10" s="41"/>
      <c r="E10" s="188">
        <v>3</v>
      </c>
      <c r="F10" s="168"/>
      <c r="G10" s="41"/>
      <c r="H10" s="41"/>
      <c r="I10" s="162">
        <v>0</v>
      </c>
      <c r="J10" s="41"/>
      <c r="K10" s="16"/>
      <c r="L10" s="41"/>
      <c r="M10" s="188">
        <v>4</v>
      </c>
      <c r="N10" s="168"/>
      <c r="O10" s="1098"/>
      <c r="P10" s="195" t="s">
        <v>46</v>
      </c>
      <c r="Q10" s="16"/>
      <c r="R10" s="41"/>
      <c r="S10" s="162">
        <v>0</v>
      </c>
      <c r="T10" s="168"/>
      <c r="U10" s="1076"/>
      <c r="V10" s="1077"/>
      <c r="W10" s="188">
        <v>0</v>
      </c>
      <c r="X10" s="1071"/>
      <c r="Y10" s="1076"/>
      <c r="Z10" s="1077"/>
      <c r="AA10" s="188">
        <v>1</v>
      </c>
      <c r="AB10" s="1092"/>
      <c r="AC10" s="46"/>
      <c r="AD10" s="46"/>
      <c r="AE10" s="1110"/>
      <c r="AF10" s="199" t="s">
        <v>46</v>
      </c>
      <c r="AG10" s="1084"/>
      <c r="AH10" s="1085"/>
      <c r="AI10" s="163">
        <v>6</v>
      </c>
      <c r="AJ10" s="1087"/>
      <c r="AK10" s="1084"/>
      <c r="AL10" s="1085"/>
      <c r="AM10" s="188">
        <v>0</v>
      </c>
      <c r="AN10" s="1087"/>
      <c r="AO10" s="1084"/>
      <c r="AP10" s="1085"/>
      <c r="AQ10" s="363">
        <v>0</v>
      </c>
      <c r="AR10" s="1087"/>
      <c r="AS10" s="1110"/>
      <c r="AT10" s="199" t="s">
        <v>46</v>
      </c>
      <c r="AU10" s="1084"/>
      <c r="AV10" s="1085"/>
      <c r="AW10" s="217">
        <f t="shared" si="0"/>
        <v>14</v>
      </c>
      <c r="AX10" s="1113"/>
      <c r="AY10" s="1118"/>
      <c r="AZ10" s="1106"/>
    </row>
    <row r="11" spans="1:53" ht="27" customHeight="1">
      <c r="A11" s="1102" t="s">
        <v>48</v>
      </c>
      <c r="B11" s="193" t="s">
        <v>61</v>
      </c>
      <c r="C11" s="303">
        <v>5800</v>
      </c>
      <c r="D11" s="156">
        <v>6368</v>
      </c>
      <c r="E11" s="202">
        <v>1763</v>
      </c>
      <c r="F11" s="158">
        <f>E11/D11</f>
        <v>0.27685301507537691</v>
      </c>
      <c r="G11" s="303">
        <v>0</v>
      </c>
      <c r="H11" s="156">
        <v>920.37</v>
      </c>
      <c r="I11" s="157">
        <v>285</v>
      </c>
      <c r="J11" s="161">
        <f>I11/H11</f>
        <v>0.30965807229701098</v>
      </c>
      <c r="K11" s="303">
        <v>8900</v>
      </c>
      <c r="L11" s="156">
        <v>14480.72</v>
      </c>
      <c r="M11" s="157">
        <v>1333</v>
      </c>
      <c r="N11" s="158">
        <f t="shared" ref="N11:N17" si="1">M11/L11</f>
        <v>9.205343380715876E-2</v>
      </c>
      <c r="O11" s="1109" t="s">
        <v>48</v>
      </c>
      <c r="P11" s="196" t="s">
        <v>61</v>
      </c>
      <c r="Q11" s="306">
        <v>2200</v>
      </c>
      <c r="R11" s="157">
        <v>10444.65</v>
      </c>
      <c r="S11" s="156">
        <v>7155</v>
      </c>
      <c r="T11" s="158">
        <f>S11/R11</f>
        <v>0.68503970932486968</v>
      </c>
      <c r="U11" s="303">
        <v>14500</v>
      </c>
      <c r="V11" s="156">
        <v>14500</v>
      </c>
      <c r="W11" s="157">
        <v>5066</v>
      </c>
      <c r="X11" s="158">
        <f>W11/V11</f>
        <v>0.34937931034482761</v>
      </c>
      <c r="Y11" s="303">
        <v>14500</v>
      </c>
      <c r="Z11" s="156">
        <v>0</v>
      </c>
      <c r="AA11" s="157">
        <v>0</v>
      </c>
      <c r="AB11" s="158">
        <v>0</v>
      </c>
      <c r="AC11" s="47"/>
      <c r="AD11" s="47"/>
      <c r="AE11" s="1109" t="s">
        <v>48</v>
      </c>
      <c r="AF11" s="193" t="s">
        <v>61</v>
      </c>
      <c r="AG11" s="306">
        <v>7800</v>
      </c>
      <c r="AH11" s="157">
        <v>3747</v>
      </c>
      <c r="AI11" s="202">
        <v>0</v>
      </c>
      <c r="AJ11" s="203">
        <v>0</v>
      </c>
      <c r="AK11" s="176">
        <v>0</v>
      </c>
      <c r="AL11" s="157">
        <v>444.5</v>
      </c>
      <c r="AM11" s="202">
        <v>367</v>
      </c>
      <c r="AN11" s="205">
        <f>AM11/AL11</f>
        <v>0.82564679415073117</v>
      </c>
      <c r="AO11" s="306">
        <v>770</v>
      </c>
      <c r="AP11" s="358">
        <v>770</v>
      </c>
      <c r="AQ11" s="364">
        <v>0</v>
      </c>
      <c r="AR11" s="220">
        <v>0</v>
      </c>
      <c r="AS11" s="1102" t="s">
        <v>48</v>
      </c>
      <c r="AT11" s="218" t="s">
        <v>61</v>
      </c>
      <c r="AU11" s="306">
        <f>C11+G11+K11+Q11+U11+Y11+AG11+AK11+AO11</f>
        <v>54470</v>
      </c>
      <c r="AV11" s="157">
        <f>D11+H11+L11+R11+V11+Z11+AH11+AL11+AP11</f>
        <v>51675.24</v>
      </c>
      <c r="AW11" s="157">
        <f>E11+I11+M11+S11+W11+AA11+AI11+AM11+AQ11</f>
        <v>15969</v>
      </c>
      <c r="AX11" s="158">
        <f t="shared" ref="AX11:AX20" si="2">AW11/AV11</f>
        <v>0.30902614095261099</v>
      </c>
      <c r="AY11" s="7"/>
      <c r="AZ11" s="13"/>
    </row>
    <row r="12" spans="1:53" ht="27" customHeight="1">
      <c r="A12" s="1103"/>
      <c r="B12" s="198" t="s">
        <v>62</v>
      </c>
      <c r="C12" s="304">
        <v>1500</v>
      </c>
      <c r="D12" s="159">
        <v>3000</v>
      </c>
      <c r="E12" s="204">
        <v>1039</v>
      </c>
      <c r="F12" s="161">
        <f>E12/D12</f>
        <v>0.34633333333333333</v>
      </c>
      <c r="G12" s="304">
        <v>8000</v>
      </c>
      <c r="H12" s="159">
        <v>8000</v>
      </c>
      <c r="I12" s="160">
        <v>2590</v>
      </c>
      <c r="J12" s="161">
        <f>I12/H12</f>
        <v>0.32374999999999998</v>
      </c>
      <c r="K12" s="304">
        <v>7500</v>
      </c>
      <c r="L12" s="159">
        <v>7500</v>
      </c>
      <c r="M12" s="160">
        <v>5933</v>
      </c>
      <c r="N12" s="161">
        <f t="shared" si="1"/>
        <v>0.7910666666666667</v>
      </c>
      <c r="O12" s="1109"/>
      <c r="P12" s="197" t="s">
        <v>62</v>
      </c>
      <c r="Q12" s="238">
        <v>1700</v>
      </c>
      <c r="R12" s="160">
        <v>2700</v>
      </c>
      <c r="S12" s="159">
        <v>3254</v>
      </c>
      <c r="T12" s="161">
        <f t="shared" ref="T12:T38" si="3">S12/R12</f>
        <v>1.2051851851851851</v>
      </c>
      <c r="U12" s="304">
        <v>600</v>
      </c>
      <c r="V12" s="159">
        <v>600</v>
      </c>
      <c r="W12" s="160">
        <v>10</v>
      </c>
      <c r="X12" s="161">
        <f>W12/V12</f>
        <v>1.6666666666666666E-2</v>
      </c>
      <c r="Y12" s="304">
        <v>500</v>
      </c>
      <c r="Z12" s="159">
        <v>500</v>
      </c>
      <c r="AA12" s="160">
        <v>255</v>
      </c>
      <c r="AB12" s="161">
        <f>AA12/Z12</f>
        <v>0.51</v>
      </c>
      <c r="AC12" s="47"/>
      <c r="AD12" s="47"/>
      <c r="AE12" s="1109"/>
      <c r="AF12" s="198" t="s">
        <v>62</v>
      </c>
      <c r="AG12" s="238">
        <v>1050</v>
      </c>
      <c r="AH12" s="160">
        <v>1050</v>
      </c>
      <c r="AI12" s="204">
        <v>852</v>
      </c>
      <c r="AJ12" s="205">
        <f>AI12/AH12</f>
        <v>0.81142857142857139</v>
      </c>
      <c r="AK12" s="177">
        <v>1960</v>
      </c>
      <c r="AL12" s="160">
        <v>1515.5</v>
      </c>
      <c r="AM12" s="204">
        <v>1532</v>
      </c>
      <c r="AN12" s="205">
        <f>AM12/AL12</f>
        <v>1.0108874958759486</v>
      </c>
      <c r="AO12" s="238">
        <v>190</v>
      </c>
      <c r="AP12" s="359">
        <v>190</v>
      </c>
      <c r="AQ12" s="363">
        <v>187</v>
      </c>
      <c r="AR12" s="221">
        <f>AQ12/AP12</f>
        <v>0.98421052631578942</v>
      </c>
      <c r="AS12" s="1109"/>
      <c r="AT12" s="219" t="s">
        <v>62</v>
      </c>
      <c r="AU12" s="238">
        <f t="shared" ref="AU12:AU26" si="4">C12+G12+K12+Q12+U12+Y12+AG12+AK12+AO12</f>
        <v>23000</v>
      </c>
      <c r="AV12" s="160">
        <f t="shared" ref="AV12:AV26" si="5">D12+H12+L12+R12+V12+Z12+AH12+AL12+AP12</f>
        <v>25055.5</v>
      </c>
      <c r="AW12" s="160">
        <f t="shared" ref="AW12:AW26" si="6">E12+I12+M12+S12+W12+AA12+AI12+AM12+AQ12</f>
        <v>15652</v>
      </c>
      <c r="AX12" s="161">
        <f t="shared" si="2"/>
        <v>0.62469318113787387</v>
      </c>
      <c r="AY12" s="7"/>
      <c r="AZ12" s="13"/>
      <c r="BA12" s="356"/>
    </row>
    <row r="13" spans="1:53" ht="27" customHeight="1">
      <c r="A13" s="1103"/>
      <c r="B13" s="194" t="s">
        <v>53</v>
      </c>
      <c r="C13" s="304">
        <v>100</v>
      </c>
      <c r="D13" s="159">
        <v>100</v>
      </c>
      <c r="E13" s="204">
        <v>0</v>
      </c>
      <c r="F13" s="161">
        <v>0</v>
      </c>
      <c r="G13" s="304">
        <v>0</v>
      </c>
      <c r="H13" s="159">
        <v>0</v>
      </c>
      <c r="I13" s="160">
        <v>0</v>
      </c>
      <c r="J13" s="161">
        <v>0</v>
      </c>
      <c r="K13" s="304">
        <v>0</v>
      </c>
      <c r="L13" s="159">
        <v>0</v>
      </c>
      <c r="M13" s="160">
        <v>0</v>
      </c>
      <c r="N13" s="161">
        <v>0</v>
      </c>
      <c r="O13" s="1109"/>
      <c r="P13" s="197" t="s">
        <v>53</v>
      </c>
      <c r="Q13" s="238">
        <v>50</v>
      </c>
      <c r="R13" s="160">
        <v>0</v>
      </c>
      <c r="S13" s="159">
        <v>0</v>
      </c>
      <c r="T13" s="161">
        <v>0</v>
      </c>
      <c r="U13" s="304">
        <v>0</v>
      </c>
      <c r="V13" s="159">
        <v>0</v>
      </c>
      <c r="W13" s="160">
        <v>0</v>
      </c>
      <c r="X13" s="161">
        <v>0</v>
      </c>
      <c r="Y13" s="304">
        <v>0</v>
      </c>
      <c r="Z13" s="159">
        <v>0</v>
      </c>
      <c r="AA13" s="160">
        <v>0</v>
      </c>
      <c r="AB13" s="161">
        <v>0</v>
      </c>
      <c r="AC13" s="47"/>
      <c r="AD13" s="47"/>
      <c r="AE13" s="1109"/>
      <c r="AF13" s="194" t="s">
        <v>53</v>
      </c>
      <c r="AG13" s="238">
        <v>0</v>
      </c>
      <c r="AH13" s="160">
        <v>0</v>
      </c>
      <c r="AI13" s="204">
        <v>0</v>
      </c>
      <c r="AJ13" s="205">
        <v>0</v>
      </c>
      <c r="AK13" s="177">
        <v>0</v>
      </c>
      <c r="AL13" s="160">
        <v>0</v>
      </c>
      <c r="AM13" s="204">
        <v>0</v>
      </c>
      <c r="AN13" s="205">
        <v>0</v>
      </c>
      <c r="AO13" s="238">
        <v>0</v>
      </c>
      <c r="AP13" s="359">
        <v>0</v>
      </c>
      <c r="AQ13" s="363">
        <v>0</v>
      </c>
      <c r="AR13" s="221">
        <v>0</v>
      </c>
      <c r="AS13" s="1109"/>
      <c r="AT13" s="219" t="s">
        <v>53</v>
      </c>
      <c r="AU13" s="238">
        <f t="shared" si="4"/>
        <v>150</v>
      </c>
      <c r="AV13" s="160">
        <f t="shared" si="5"/>
        <v>100</v>
      </c>
      <c r="AW13" s="160">
        <f t="shared" si="6"/>
        <v>0</v>
      </c>
      <c r="AX13" s="161">
        <f t="shared" si="2"/>
        <v>0</v>
      </c>
      <c r="AY13" s="7"/>
      <c r="AZ13" s="13"/>
    </row>
    <row r="14" spans="1:53" ht="27" customHeight="1">
      <c r="A14" s="1103"/>
      <c r="B14" s="198" t="s">
        <v>14</v>
      </c>
      <c r="C14" s="304">
        <v>130</v>
      </c>
      <c r="D14" s="159">
        <v>130</v>
      </c>
      <c r="E14" s="204">
        <v>10</v>
      </c>
      <c r="F14" s="161">
        <f t="shared" ref="F14:F22" si="7">E14/D14</f>
        <v>7.6923076923076927E-2</v>
      </c>
      <c r="G14" s="304">
        <v>20</v>
      </c>
      <c r="H14" s="159">
        <v>40</v>
      </c>
      <c r="I14" s="160">
        <v>8</v>
      </c>
      <c r="J14" s="161">
        <f>I14/H14</f>
        <v>0.2</v>
      </c>
      <c r="K14" s="304">
        <v>300</v>
      </c>
      <c r="L14" s="159">
        <v>50</v>
      </c>
      <c r="M14" s="160">
        <v>15</v>
      </c>
      <c r="N14" s="161">
        <f t="shared" si="1"/>
        <v>0.3</v>
      </c>
      <c r="O14" s="1109"/>
      <c r="P14" s="197" t="s">
        <v>14</v>
      </c>
      <c r="Q14" s="238">
        <v>120</v>
      </c>
      <c r="R14" s="160">
        <v>746</v>
      </c>
      <c r="S14" s="159">
        <v>29</v>
      </c>
      <c r="T14" s="161">
        <f t="shared" si="3"/>
        <v>3.8873994638069703E-2</v>
      </c>
      <c r="U14" s="304">
        <v>0</v>
      </c>
      <c r="V14" s="159">
        <v>0</v>
      </c>
      <c r="W14" s="160">
        <v>0</v>
      </c>
      <c r="X14" s="161">
        <v>0</v>
      </c>
      <c r="Y14" s="304">
        <v>100</v>
      </c>
      <c r="Z14" s="159">
        <v>100</v>
      </c>
      <c r="AA14" s="160">
        <v>0</v>
      </c>
      <c r="AB14" s="161">
        <f>AA14/Z14</f>
        <v>0</v>
      </c>
      <c r="AC14" s="47"/>
      <c r="AD14" s="47"/>
      <c r="AE14" s="1109"/>
      <c r="AF14" s="198" t="s">
        <v>14</v>
      </c>
      <c r="AG14" s="238">
        <v>260</v>
      </c>
      <c r="AH14" s="160">
        <v>260</v>
      </c>
      <c r="AI14" s="204">
        <v>0</v>
      </c>
      <c r="AJ14" s="205">
        <v>0</v>
      </c>
      <c r="AK14" s="177">
        <v>0</v>
      </c>
      <c r="AL14" s="160">
        <v>0</v>
      </c>
      <c r="AM14" s="204">
        <v>0</v>
      </c>
      <c r="AN14" s="205">
        <v>0</v>
      </c>
      <c r="AO14" s="238">
        <v>0</v>
      </c>
      <c r="AP14" s="359">
        <v>0</v>
      </c>
      <c r="AQ14" s="363">
        <v>0</v>
      </c>
      <c r="AR14" s="221">
        <v>0</v>
      </c>
      <c r="AS14" s="1109"/>
      <c r="AT14" s="219" t="s">
        <v>14</v>
      </c>
      <c r="AU14" s="238">
        <f t="shared" si="4"/>
        <v>930</v>
      </c>
      <c r="AV14" s="160">
        <f t="shared" si="5"/>
        <v>1326</v>
      </c>
      <c r="AW14" s="160">
        <f t="shared" si="6"/>
        <v>62</v>
      </c>
      <c r="AX14" s="161">
        <f t="shared" si="2"/>
        <v>4.6757164404223228E-2</v>
      </c>
      <c r="AY14" s="7"/>
      <c r="AZ14" s="13"/>
    </row>
    <row r="15" spans="1:53" ht="27" customHeight="1">
      <c r="A15" s="1103"/>
      <c r="B15" s="198" t="s">
        <v>15</v>
      </c>
      <c r="C15" s="304">
        <v>1100</v>
      </c>
      <c r="D15" s="159">
        <v>1100</v>
      </c>
      <c r="E15" s="204">
        <v>1386</v>
      </c>
      <c r="F15" s="161">
        <f t="shared" si="7"/>
        <v>1.26</v>
      </c>
      <c r="G15" s="304">
        <v>1100</v>
      </c>
      <c r="H15" s="159">
        <v>1100</v>
      </c>
      <c r="I15" s="160">
        <v>1409</v>
      </c>
      <c r="J15" s="161">
        <f>I15/H15</f>
        <v>1.280909090909091</v>
      </c>
      <c r="K15" s="304">
        <v>4800</v>
      </c>
      <c r="L15" s="159">
        <v>4800</v>
      </c>
      <c r="M15" s="160">
        <v>4756</v>
      </c>
      <c r="N15" s="161">
        <f t="shared" si="1"/>
        <v>0.99083333333333334</v>
      </c>
      <c r="O15" s="1109"/>
      <c r="P15" s="197" t="s">
        <v>15</v>
      </c>
      <c r="Q15" s="238">
        <v>900</v>
      </c>
      <c r="R15" s="160">
        <v>700</v>
      </c>
      <c r="S15" s="159">
        <v>1207</v>
      </c>
      <c r="T15" s="161">
        <f t="shared" si="3"/>
        <v>1.7242857142857142</v>
      </c>
      <c r="U15" s="304">
        <v>0</v>
      </c>
      <c r="V15" s="159">
        <v>0</v>
      </c>
      <c r="W15" s="160">
        <v>0</v>
      </c>
      <c r="X15" s="161">
        <v>0</v>
      </c>
      <c r="Y15" s="304">
        <v>1680</v>
      </c>
      <c r="Z15" s="159">
        <v>1200</v>
      </c>
      <c r="AA15" s="160">
        <v>1275</v>
      </c>
      <c r="AB15" s="161">
        <f>AA15/Z15</f>
        <v>1.0625</v>
      </c>
      <c r="AC15" s="47"/>
      <c r="AD15" s="47"/>
      <c r="AE15" s="1109"/>
      <c r="AF15" s="198" t="s">
        <v>15</v>
      </c>
      <c r="AG15" s="238">
        <v>2150</v>
      </c>
      <c r="AH15" s="160">
        <v>2150</v>
      </c>
      <c r="AI15" s="204">
        <v>1622</v>
      </c>
      <c r="AJ15" s="205">
        <f>AI15/AH15</f>
        <v>0.75441860465116284</v>
      </c>
      <c r="AK15" s="177">
        <v>250</v>
      </c>
      <c r="AL15" s="160">
        <v>250</v>
      </c>
      <c r="AM15" s="204">
        <v>250</v>
      </c>
      <c r="AN15" s="205">
        <f>AM15/AL15</f>
        <v>1</v>
      </c>
      <c r="AO15" s="238">
        <v>588</v>
      </c>
      <c r="AP15" s="359">
        <v>588</v>
      </c>
      <c r="AQ15" s="363">
        <v>554</v>
      </c>
      <c r="AR15" s="221">
        <f>AQ15/AP15</f>
        <v>0.94217687074829937</v>
      </c>
      <c r="AS15" s="1109"/>
      <c r="AT15" s="219" t="s">
        <v>15</v>
      </c>
      <c r="AU15" s="238">
        <f t="shared" si="4"/>
        <v>12568</v>
      </c>
      <c r="AV15" s="160">
        <f t="shared" si="5"/>
        <v>11888</v>
      </c>
      <c r="AW15" s="160">
        <f t="shared" si="6"/>
        <v>12459</v>
      </c>
      <c r="AX15" s="161">
        <f t="shared" si="2"/>
        <v>1.0480316285329745</v>
      </c>
      <c r="AY15" s="7"/>
      <c r="AZ15" s="13"/>
    </row>
    <row r="16" spans="1:53" ht="27" customHeight="1">
      <c r="A16" s="1103"/>
      <c r="B16" s="198" t="s">
        <v>16</v>
      </c>
      <c r="C16" s="304">
        <v>110</v>
      </c>
      <c r="D16" s="159">
        <v>50</v>
      </c>
      <c r="E16" s="204">
        <v>22</v>
      </c>
      <c r="F16" s="161">
        <f t="shared" si="7"/>
        <v>0.44</v>
      </c>
      <c r="G16" s="304">
        <v>0</v>
      </c>
      <c r="H16" s="159">
        <v>0</v>
      </c>
      <c r="I16" s="160">
        <v>13</v>
      </c>
      <c r="J16" s="161">
        <v>0</v>
      </c>
      <c r="K16" s="304">
        <v>400</v>
      </c>
      <c r="L16" s="159">
        <v>50</v>
      </c>
      <c r="M16" s="160">
        <v>52</v>
      </c>
      <c r="N16" s="161">
        <f t="shared" si="1"/>
        <v>1.04</v>
      </c>
      <c r="O16" s="1109"/>
      <c r="P16" s="197" t="s">
        <v>16</v>
      </c>
      <c r="Q16" s="238">
        <v>100</v>
      </c>
      <c r="R16" s="160">
        <v>120</v>
      </c>
      <c r="S16" s="159">
        <v>189</v>
      </c>
      <c r="T16" s="161">
        <f t="shared" si="3"/>
        <v>1.575</v>
      </c>
      <c r="U16" s="304">
        <v>0</v>
      </c>
      <c r="V16" s="159">
        <v>0</v>
      </c>
      <c r="W16" s="160">
        <v>0</v>
      </c>
      <c r="X16" s="161">
        <v>0</v>
      </c>
      <c r="Y16" s="304">
        <v>450</v>
      </c>
      <c r="Z16" s="159">
        <v>60</v>
      </c>
      <c r="AA16" s="160">
        <v>30</v>
      </c>
      <c r="AB16" s="161">
        <f>AA16/Z16</f>
        <v>0.5</v>
      </c>
      <c r="AC16" s="47"/>
      <c r="AD16" s="47"/>
      <c r="AE16" s="1109"/>
      <c r="AF16" s="198" t="s">
        <v>16</v>
      </c>
      <c r="AG16" s="238">
        <v>230</v>
      </c>
      <c r="AH16" s="160">
        <v>230</v>
      </c>
      <c r="AI16" s="204">
        <v>0</v>
      </c>
      <c r="AJ16" s="205">
        <f t="shared" ref="AJ16:AJ22" si="8">AI16/AH16</f>
        <v>0</v>
      </c>
      <c r="AK16" s="177">
        <v>0</v>
      </c>
      <c r="AL16" s="160">
        <v>0</v>
      </c>
      <c r="AM16" s="204">
        <v>0</v>
      </c>
      <c r="AN16" s="205">
        <v>0</v>
      </c>
      <c r="AO16" s="238">
        <v>0</v>
      </c>
      <c r="AP16" s="359">
        <v>0</v>
      </c>
      <c r="AQ16" s="363">
        <v>0</v>
      </c>
      <c r="AR16" s="221">
        <v>0</v>
      </c>
      <c r="AS16" s="1109"/>
      <c r="AT16" s="219" t="s">
        <v>16</v>
      </c>
      <c r="AU16" s="238">
        <f t="shared" si="4"/>
        <v>1290</v>
      </c>
      <c r="AV16" s="160">
        <f t="shared" si="5"/>
        <v>510</v>
      </c>
      <c r="AW16" s="160">
        <f t="shared" si="6"/>
        <v>306</v>
      </c>
      <c r="AX16" s="161">
        <f t="shared" si="2"/>
        <v>0.6</v>
      </c>
      <c r="AY16" s="7"/>
      <c r="AZ16" s="13"/>
    </row>
    <row r="17" spans="1:52" ht="27" customHeight="1">
      <c r="A17" s="1103"/>
      <c r="B17" s="198" t="s">
        <v>17</v>
      </c>
      <c r="C17" s="304">
        <v>600</v>
      </c>
      <c r="D17" s="159">
        <v>445</v>
      </c>
      <c r="E17" s="204">
        <v>505</v>
      </c>
      <c r="F17" s="161">
        <f t="shared" si="7"/>
        <v>1.1348314606741574</v>
      </c>
      <c r="G17" s="304">
        <v>400</v>
      </c>
      <c r="H17" s="159">
        <v>495</v>
      </c>
      <c r="I17" s="160">
        <v>400</v>
      </c>
      <c r="J17" s="161">
        <f>I17/H17</f>
        <v>0.80808080808080807</v>
      </c>
      <c r="K17" s="304">
        <v>2900</v>
      </c>
      <c r="L17" s="159">
        <v>3245</v>
      </c>
      <c r="M17" s="160">
        <v>3108</v>
      </c>
      <c r="N17" s="161">
        <f t="shared" si="1"/>
        <v>0.95778120184899851</v>
      </c>
      <c r="O17" s="1109"/>
      <c r="P17" s="197" t="s">
        <v>17</v>
      </c>
      <c r="Q17" s="238">
        <v>1800</v>
      </c>
      <c r="R17" s="160">
        <v>1150</v>
      </c>
      <c r="S17" s="159">
        <v>1125</v>
      </c>
      <c r="T17" s="161">
        <f t="shared" si="3"/>
        <v>0.97826086956521741</v>
      </c>
      <c r="U17" s="304">
        <v>0</v>
      </c>
      <c r="V17" s="159">
        <v>0</v>
      </c>
      <c r="W17" s="160">
        <v>0</v>
      </c>
      <c r="X17" s="161">
        <v>0</v>
      </c>
      <c r="Y17" s="304">
        <v>730</v>
      </c>
      <c r="Z17" s="159">
        <v>730</v>
      </c>
      <c r="AA17" s="160">
        <v>628</v>
      </c>
      <c r="AB17" s="161">
        <f>AA17/Z17</f>
        <v>0.86027397260273974</v>
      </c>
      <c r="AC17" s="47"/>
      <c r="AD17" s="47"/>
      <c r="AE17" s="1109"/>
      <c r="AF17" s="198" t="s">
        <v>17</v>
      </c>
      <c r="AG17" s="308">
        <v>830</v>
      </c>
      <c r="AH17" s="207">
        <v>1360</v>
      </c>
      <c r="AI17" s="204">
        <v>1306</v>
      </c>
      <c r="AJ17" s="205">
        <f t="shared" si="8"/>
        <v>0.96029411764705885</v>
      </c>
      <c r="AK17" s="206">
        <v>1740</v>
      </c>
      <c r="AL17" s="207">
        <v>1740</v>
      </c>
      <c r="AM17" s="204">
        <v>1523</v>
      </c>
      <c r="AN17" s="205">
        <f>AM17/AL17</f>
        <v>0.87528735632183907</v>
      </c>
      <c r="AO17" s="308">
        <v>110</v>
      </c>
      <c r="AP17" s="360">
        <v>110</v>
      </c>
      <c r="AQ17" s="363">
        <v>129</v>
      </c>
      <c r="AR17" s="221">
        <f>AQ17/AP17</f>
        <v>1.1727272727272726</v>
      </c>
      <c r="AS17" s="1109"/>
      <c r="AT17" s="219" t="s">
        <v>17</v>
      </c>
      <c r="AU17" s="238">
        <f t="shared" si="4"/>
        <v>9110</v>
      </c>
      <c r="AV17" s="160">
        <f t="shared" si="5"/>
        <v>9275</v>
      </c>
      <c r="AW17" s="160">
        <f t="shared" si="6"/>
        <v>8724</v>
      </c>
      <c r="AX17" s="161">
        <f t="shared" si="2"/>
        <v>0.94059299191374668</v>
      </c>
      <c r="AY17" s="7"/>
      <c r="AZ17" s="13"/>
    </row>
    <row r="18" spans="1:52" ht="27" customHeight="1">
      <c r="A18" s="1103"/>
      <c r="B18" s="198" t="s">
        <v>54</v>
      </c>
      <c r="C18" s="304">
        <v>0</v>
      </c>
      <c r="D18" s="159">
        <v>0</v>
      </c>
      <c r="E18" s="204">
        <v>0</v>
      </c>
      <c r="F18" s="161">
        <v>0</v>
      </c>
      <c r="G18" s="304">
        <v>0</v>
      </c>
      <c r="H18" s="159">
        <v>0</v>
      </c>
      <c r="I18" s="160">
        <v>0</v>
      </c>
      <c r="J18" s="161">
        <v>0</v>
      </c>
      <c r="K18" s="304">
        <v>0</v>
      </c>
      <c r="L18" s="159">
        <v>0</v>
      </c>
      <c r="M18" s="160">
        <v>0</v>
      </c>
      <c r="N18" s="161">
        <v>0</v>
      </c>
      <c r="O18" s="1109"/>
      <c r="P18" s="197" t="s">
        <v>54</v>
      </c>
      <c r="Q18" s="238">
        <v>0</v>
      </c>
      <c r="R18" s="160">
        <v>0</v>
      </c>
      <c r="S18" s="159">
        <v>0</v>
      </c>
      <c r="T18" s="161">
        <v>0</v>
      </c>
      <c r="U18" s="304">
        <v>0</v>
      </c>
      <c r="V18" s="159">
        <v>0</v>
      </c>
      <c r="W18" s="160">
        <v>0</v>
      </c>
      <c r="X18" s="161">
        <v>0</v>
      </c>
      <c r="Y18" s="304">
        <v>0</v>
      </c>
      <c r="Z18" s="159">
        <v>0</v>
      </c>
      <c r="AA18" s="160">
        <v>0</v>
      </c>
      <c r="AB18" s="161">
        <v>0</v>
      </c>
      <c r="AC18" s="47"/>
      <c r="AD18" s="47"/>
      <c r="AE18" s="1109"/>
      <c r="AF18" s="198" t="s">
        <v>54</v>
      </c>
      <c r="AG18" s="308">
        <v>0</v>
      </c>
      <c r="AH18" s="207">
        <v>0</v>
      </c>
      <c r="AI18" s="204">
        <v>0</v>
      </c>
      <c r="AJ18" s="205">
        <v>0</v>
      </c>
      <c r="AK18" s="206">
        <v>0</v>
      </c>
      <c r="AL18" s="207">
        <v>0</v>
      </c>
      <c r="AM18" s="204">
        <v>0</v>
      </c>
      <c r="AN18" s="205">
        <v>0</v>
      </c>
      <c r="AO18" s="308">
        <v>0</v>
      </c>
      <c r="AP18" s="207">
        <v>0</v>
      </c>
      <c r="AQ18" s="204">
        <v>0</v>
      </c>
      <c r="AR18" s="221">
        <v>0</v>
      </c>
      <c r="AS18" s="1109"/>
      <c r="AT18" s="219" t="s">
        <v>54</v>
      </c>
      <c r="AU18" s="238">
        <f t="shared" si="4"/>
        <v>0</v>
      </c>
      <c r="AV18" s="160">
        <f t="shared" si="5"/>
        <v>0</v>
      </c>
      <c r="AW18" s="160">
        <f t="shared" si="6"/>
        <v>0</v>
      </c>
      <c r="AX18" s="161">
        <v>0</v>
      </c>
      <c r="AY18" s="7"/>
      <c r="AZ18" s="13"/>
    </row>
    <row r="19" spans="1:52" ht="27" customHeight="1">
      <c r="A19" s="1103"/>
      <c r="B19" s="198" t="s">
        <v>18</v>
      </c>
      <c r="C19" s="304">
        <v>0</v>
      </c>
      <c r="D19" s="159">
        <v>0</v>
      </c>
      <c r="E19" s="204">
        <v>0</v>
      </c>
      <c r="F19" s="161">
        <v>0</v>
      </c>
      <c r="G19" s="304">
        <v>0</v>
      </c>
      <c r="H19" s="159">
        <v>0</v>
      </c>
      <c r="I19" s="160">
        <v>0</v>
      </c>
      <c r="J19" s="161">
        <v>0</v>
      </c>
      <c r="K19" s="304">
        <v>0</v>
      </c>
      <c r="L19" s="159">
        <v>0</v>
      </c>
      <c r="M19" s="160">
        <v>0</v>
      </c>
      <c r="N19" s="161">
        <v>0</v>
      </c>
      <c r="O19" s="1109"/>
      <c r="P19" s="197" t="s">
        <v>18</v>
      </c>
      <c r="Q19" s="238">
        <v>0</v>
      </c>
      <c r="R19" s="160">
        <v>0</v>
      </c>
      <c r="S19" s="159">
        <v>0</v>
      </c>
      <c r="T19" s="161">
        <v>0</v>
      </c>
      <c r="U19" s="304">
        <v>0</v>
      </c>
      <c r="V19" s="159">
        <v>0</v>
      </c>
      <c r="W19" s="160">
        <v>0</v>
      </c>
      <c r="X19" s="161">
        <v>0</v>
      </c>
      <c r="Y19" s="304">
        <v>0</v>
      </c>
      <c r="Z19" s="159">
        <v>0</v>
      </c>
      <c r="AA19" s="160">
        <v>0</v>
      </c>
      <c r="AB19" s="161">
        <v>0</v>
      </c>
      <c r="AC19" s="47"/>
      <c r="AD19" s="47"/>
      <c r="AE19" s="1109"/>
      <c r="AF19" s="198" t="s">
        <v>18</v>
      </c>
      <c r="AG19" s="308">
        <v>0</v>
      </c>
      <c r="AH19" s="207">
        <v>0</v>
      </c>
      <c r="AI19" s="204">
        <v>0</v>
      </c>
      <c r="AJ19" s="205">
        <v>0</v>
      </c>
      <c r="AK19" s="206">
        <v>300</v>
      </c>
      <c r="AL19" s="207">
        <v>300</v>
      </c>
      <c r="AM19" s="204">
        <v>0</v>
      </c>
      <c r="AN19" s="205">
        <v>0</v>
      </c>
      <c r="AO19" s="308">
        <v>0</v>
      </c>
      <c r="AP19" s="207">
        <v>0</v>
      </c>
      <c r="AQ19" s="204">
        <v>0</v>
      </c>
      <c r="AR19" s="221">
        <v>0</v>
      </c>
      <c r="AS19" s="1109"/>
      <c r="AT19" s="219" t="s">
        <v>18</v>
      </c>
      <c r="AU19" s="238">
        <f t="shared" si="4"/>
        <v>300</v>
      </c>
      <c r="AV19" s="160">
        <f t="shared" si="5"/>
        <v>300</v>
      </c>
      <c r="AW19" s="160">
        <f t="shared" si="6"/>
        <v>0</v>
      </c>
      <c r="AX19" s="161">
        <f t="shared" si="2"/>
        <v>0</v>
      </c>
      <c r="AY19" s="7"/>
      <c r="AZ19" s="13"/>
    </row>
    <row r="20" spans="1:52" ht="27" customHeight="1">
      <c r="A20" s="1103"/>
      <c r="B20" s="198" t="s">
        <v>55</v>
      </c>
      <c r="C20" s="304">
        <v>1210</v>
      </c>
      <c r="D20" s="159">
        <v>3538</v>
      </c>
      <c r="E20" s="204">
        <v>4189</v>
      </c>
      <c r="F20" s="161">
        <f t="shared" si="7"/>
        <v>1.1840022611644998</v>
      </c>
      <c r="G20" s="304">
        <v>1550</v>
      </c>
      <c r="H20" s="159">
        <v>4550</v>
      </c>
      <c r="I20" s="160">
        <v>13601</v>
      </c>
      <c r="J20" s="161">
        <f>I20/H20</f>
        <v>2.9892307692307694</v>
      </c>
      <c r="K20" s="304">
        <v>1880</v>
      </c>
      <c r="L20" s="159">
        <v>5234</v>
      </c>
      <c r="M20" s="160">
        <v>11614</v>
      </c>
      <c r="N20" s="161">
        <f>M20/L20</f>
        <v>2.2189529996178829</v>
      </c>
      <c r="O20" s="1109"/>
      <c r="P20" s="197" t="s">
        <v>55</v>
      </c>
      <c r="Q20" s="238">
        <v>1060</v>
      </c>
      <c r="R20" s="160">
        <v>2095</v>
      </c>
      <c r="S20" s="159">
        <v>7247</v>
      </c>
      <c r="T20" s="161">
        <f t="shared" si="3"/>
        <v>3.4591885441527448</v>
      </c>
      <c r="U20" s="304">
        <v>2504</v>
      </c>
      <c r="V20" s="159">
        <v>2504</v>
      </c>
      <c r="W20" s="160">
        <v>3</v>
      </c>
      <c r="X20" s="161">
        <f>W20/V20</f>
        <v>1.1980830670926517E-3</v>
      </c>
      <c r="Y20" s="304">
        <v>880</v>
      </c>
      <c r="Z20" s="159">
        <v>650</v>
      </c>
      <c r="AA20" s="160">
        <v>439</v>
      </c>
      <c r="AB20" s="161">
        <f>AA20/Z20</f>
        <v>0.67538461538461536</v>
      </c>
      <c r="AC20" s="47"/>
      <c r="AD20" s="47"/>
      <c r="AE20" s="1109"/>
      <c r="AF20" s="198" t="s">
        <v>55</v>
      </c>
      <c r="AG20" s="308">
        <v>700</v>
      </c>
      <c r="AH20" s="207">
        <v>250</v>
      </c>
      <c r="AI20" s="204">
        <v>-220</v>
      </c>
      <c r="AJ20" s="205">
        <v>0</v>
      </c>
      <c r="AK20" s="206">
        <v>0</v>
      </c>
      <c r="AL20" s="207">
        <v>0</v>
      </c>
      <c r="AM20" s="204">
        <v>0</v>
      </c>
      <c r="AN20" s="205">
        <v>0</v>
      </c>
      <c r="AO20" s="308">
        <v>310</v>
      </c>
      <c r="AP20" s="207">
        <v>310</v>
      </c>
      <c r="AQ20" s="204">
        <v>110</v>
      </c>
      <c r="AR20" s="221">
        <f>AQ20/AP20</f>
        <v>0.35483870967741937</v>
      </c>
      <c r="AS20" s="1109"/>
      <c r="AT20" s="219" t="s">
        <v>55</v>
      </c>
      <c r="AU20" s="238">
        <f t="shared" si="4"/>
        <v>10094</v>
      </c>
      <c r="AV20" s="160">
        <f t="shared" si="5"/>
        <v>19131</v>
      </c>
      <c r="AW20" s="160">
        <f t="shared" si="6"/>
        <v>36983</v>
      </c>
      <c r="AX20" s="161">
        <f t="shared" si="2"/>
        <v>1.9331451570749045</v>
      </c>
      <c r="AY20" s="7"/>
      <c r="AZ20" s="13"/>
    </row>
    <row r="21" spans="1:52" ht="27" customHeight="1">
      <c r="A21" s="1103"/>
      <c r="B21" s="198" t="s">
        <v>19</v>
      </c>
      <c r="C21" s="304">
        <v>0</v>
      </c>
      <c r="D21" s="159">
        <v>0</v>
      </c>
      <c r="E21" s="204">
        <v>0</v>
      </c>
      <c r="F21" s="161">
        <v>0</v>
      </c>
      <c r="G21" s="304">
        <v>0</v>
      </c>
      <c r="H21" s="159">
        <v>0</v>
      </c>
      <c r="I21" s="160">
        <v>0</v>
      </c>
      <c r="J21" s="161">
        <v>0</v>
      </c>
      <c r="K21" s="304">
        <v>0</v>
      </c>
      <c r="L21" s="159">
        <v>0</v>
      </c>
      <c r="M21" s="160">
        <v>0</v>
      </c>
      <c r="N21" s="161">
        <v>0</v>
      </c>
      <c r="O21" s="1109"/>
      <c r="P21" s="197" t="s">
        <v>19</v>
      </c>
      <c r="Q21" s="238">
        <v>0</v>
      </c>
      <c r="R21" s="160">
        <v>0</v>
      </c>
      <c r="S21" s="159">
        <v>0</v>
      </c>
      <c r="T21" s="161">
        <v>0</v>
      </c>
      <c r="U21" s="304">
        <v>0</v>
      </c>
      <c r="V21" s="159">
        <v>0</v>
      </c>
      <c r="W21" s="160">
        <v>0</v>
      </c>
      <c r="X21" s="161">
        <v>0</v>
      </c>
      <c r="Y21" s="304">
        <v>0</v>
      </c>
      <c r="Z21" s="159">
        <v>0</v>
      </c>
      <c r="AA21" s="160">
        <v>0</v>
      </c>
      <c r="AB21" s="161">
        <v>0</v>
      </c>
      <c r="AC21" s="47"/>
      <c r="AD21" s="47"/>
      <c r="AE21" s="1109"/>
      <c r="AF21" s="198" t="s">
        <v>19</v>
      </c>
      <c r="AG21" s="308">
        <v>0</v>
      </c>
      <c r="AH21" s="207">
        <v>0</v>
      </c>
      <c r="AI21" s="204">
        <v>0</v>
      </c>
      <c r="AJ21" s="205">
        <v>0</v>
      </c>
      <c r="AK21" s="206">
        <v>0</v>
      </c>
      <c r="AL21" s="207">
        <v>0</v>
      </c>
      <c r="AM21" s="204">
        <v>0</v>
      </c>
      <c r="AN21" s="205">
        <v>0</v>
      </c>
      <c r="AO21" s="308">
        <v>0</v>
      </c>
      <c r="AP21" s="207">
        <v>0</v>
      </c>
      <c r="AQ21" s="204">
        <v>0</v>
      </c>
      <c r="AR21" s="221">
        <v>0</v>
      </c>
      <c r="AS21" s="1109"/>
      <c r="AT21" s="219" t="s">
        <v>19</v>
      </c>
      <c r="AU21" s="238">
        <f t="shared" si="4"/>
        <v>0</v>
      </c>
      <c r="AV21" s="160">
        <f t="shared" si="5"/>
        <v>0</v>
      </c>
      <c r="AW21" s="160">
        <f t="shared" si="6"/>
        <v>0</v>
      </c>
      <c r="AX21" s="161">
        <v>0</v>
      </c>
      <c r="AY21" s="7"/>
      <c r="AZ21" s="13"/>
    </row>
    <row r="22" spans="1:52" ht="27" customHeight="1">
      <c r="A22" s="1103"/>
      <c r="B22" s="198" t="s">
        <v>20</v>
      </c>
      <c r="C22" s="304">
        <v>200</v>
      </c>
      <c r="D22" s="159">
        <v>180</v>
      </c>
      <c r="E22" s="204">
        <v>242</v>
      </c>
      <c r="F22" s="161">
        <f t="shared" si="7"/>
        <v>1.3444444444444446</v>
      </c>
      <c r="G22" s="304">
        <v>180</v>
      </c>
      <c r="H22" s="159">
        <v>315</v>
      </c>
      <c r="I22" s="160">
        <v>646</v>
      </c>
      <c r="J22" s="161">
        <f>I22/H22</f>
        <v>2.0507936507936506</v>
      </c>
      <c r="K22" s="304">
        <v>1020</v>
      </c>
      <c r="L22" s="159">
        <v>560</v>
      </c>
      <c r="M22" s="160">
        <v>475</v>
      </c>
      <c r="N22" s="161">
        <f>M22/L22</f>
        <v>0.8482142857142857</v>
      </c>
      <c r="O22" s="1109"/>
      <c r="P22" s="197" t="s">
        <v>20</v>
      </c>
      <c r="Q22" s="238">
        <v>230</v>
      </c>
      <c r="R22" s="160">
        <v>755</v>
      </c>
      <c r="S22" s="159">
        <v>687</v>
      </c>
      <c r="T22" s="161">
        <f t="shared" si="3"/>
        <v>0.90993377483443705</v>
      </c>
      <c r="U22" s="304">
        <v>0</v>
      </c>
      <c r="V22" s="159">
        <v>0</v>
      </c>
      <c r="W22" s="160">
        <v>0</v>
      </c>
      <c r="X22" s="161">
        <v>0</v>
      </c>
      <c r="Y22" s="304">
        <v>70</v>
      </c>
      <c r="Z22" s="159">
        <v>70</v>
      </c>
      <c r="AA22" s="160">
        <v>81</v>
      </c>
      <c r="AB22" s="161">
        <f>AA22/Z22</f>
        <v>1.1571428571428573</v>
      </c>
      <c r="AC22" s="47"/>
      <c r="AD22" s="47"/>
      <c r="AE22" s="1109"/>
      <c r="AF22" s="198" t="s">
        <v>20</v>
      </c>
      <c r="AG22" s="308">
        <v>1480</v>
      </c>
      <c r="AH22" s="207">
        <v>790</v>
      </c>
      <c r="AI22" s="204">
        <v>1460</v>
      </c>
      <c r="AJ22" s="205">
        <f t="shared" si="8"/>
        <v>1.8481012658227849</v>
      </c>
      <c r="AK22" s="206">
        <v>210</v>
      </c>
      <c r="AL22" s="207">
        <v>210</v>
      </c>
      <c r="AM22" s="204">
        <v>14</v>
      </c>
      <c r="AN22" s="205">
        <f>AM22/AL22</f>
        <v>6.6666666666666666E-2</v>
      </c>
      <c r="AO22" s="308">
        <v>0</v>
      </c>
      <c r="AP22" s="207">
        <v>0</v>
      </c>
      <c r="AQ22" s="204">
        <v>0</v>
      </c>
      <c r="AR22" s="221">
        <v>0</v>
      </c>
      <c r="AS22" s="1109"/>
      <c r="AT22" s="219" t="s">
        <v>20</v>
      </c>
      <c r="AU22" s="238">
        <f t="shared" si="4"/>
        <v>3390</v>
      </c>
      <c r="AV22" s="160">
        <f t="shared" si="5"/>
        <v>2880</v>
      </c>
      <c r="AW22" s="160">
        <f t="shared" si="6"/>
        <v>3605</v>
      </c>
      <c r="AX22" s="161">
        <f t="shared" ref="AX22:AX36" si="9">AW22/AV22</f>
        <v>1.2517361111111112</v>
      </c>
      <c r="AY22" s="7"/>
      <c r="AZ22" s="13"/>
    </row>
    <row r="23" spans="1:52" ht="27" customHeight="1">
      <c r="A23" s="1103"/>
      <c r="B23" s="198" t="s">
        <v>21</v>
      </c>
      <c r="C23" s="304">
        <v>0</v>
      </c>
      <c r="D23" s="159">
        <v>0</v>
      </c>
      <c r="E23" s="204">
        <v>0</v>
      </c>
      <c r="F23" s="161">
        <v>0</v>
      </c>
      <c r="G23" s="304">
        <v>0</v>
      </c>
      <c r="H23" s="159">
        <v>0</v>
      </c>
      <c r="I23" s="160">
        <v>0</v>
      </c>
      <c r="J23" s="161">
        <v>0</v>
      </c>
      <c r="K23" s="304">
        <v>0</v>
      </c>
      <c r="L23" s="159">
        <v>0</v>
      </c>
      <c r="M23" s="160">
        <v>0</v>
      </c>
      <c r="N23" s="161">
        <v>0</v>
      </c>
      <c r="O23" s="1109"/>
      <c r="P23" s="197" t="s">
        <v>21</v>
      </c>
      <c r="Q23" s="238">
        <v>0</v>
      </c>
      <c r="R23" s="160">
        <v>0</v>
      </c>
      <c r="S23" s="159">
        <v>0</v>
      </c>
      <c r="T23" s="161">
        <v>0</v>
      </c>
      <c r="U23" s="304">
        <v>0</v>
      </c>
      <c r="V23" s="159">
        <v>0</v>
      </c>
      <c r="W23" s="160">
        <v>0</v>
      </c>
      <c r="X23" s="161">
        <v>0</v>
      </c>
      <c r="Y23" s="304">
        <v>0</v>
      </c>
      <c r="Z23" s="159">
        <v>0</v>
      </c>
      <c r="AA23" s="160">
        <v>0</v>
      </c>
      <c r="AB23" s="161">
        <v>0</v>
      </c>
      <c r="AC23" s="47"/>
      <c r="AD23" s="47"/>
      <c r="AE23" s="1109"/>
      <c r="AF23" s="198" t="s">
        <v>21</v>
      </c>
      <c r="AG23" s="308">
        <v>0</v>
      </c>
      <c r="AH23" s="207">
        <v>0</v>
      </c>
      <c r="AI23" s="204">
        <v>0</v>
      </c>
      <c r="AJ23" s="205">
        <v>0</v>
      </c>
      <c r="AK23" s="206">
        <v>0</v>
      </c>
      <c r="AL23" s="207">
        <v>0</v>
      </c>
      <c r="AM23" s="204">
        <v>0</v>
      </c>
      <c r="AN23" s="205">
        <v>0</v>
      </c>
      <c r="AO23" s="308">
        <v>0</v>
      </c>
      <c r="AP23" s="207">
        <v>0</v>
      </c>
      <c r="AQ23" s="204">
        <v>0</v>
      </c>
      <c r="AR23" s="221">
        <v>0</v>
      </c>
      <c r="AS23" s="1109"/>
      <c r="AT23" s="219" t="s">
        <v>21</v>
      </c>
      <c r="AU23" s="238">
        <f t="shared" si="4"/>
        <v>0</v>
      </c>
      <c r="AV23" s="160">
        <f t="shared" si="5"/>
        <v>0</v>
      </c>
      <c r="AW23" s="160">
        <f t="shared" si="6"/>
        <v>0</v>
      </c>
      <c r="AX23" s="161">
        <v>0</v>
      </c>
      <c r="AY23" s="7"/>
      <c r="AZ23" s="13"/>
    </row>
    <row r="24" spans="1:52" ht="27" customHeight="1">
      <c r="A24" s="1103"/>
      <c r="B24" s="198" t="s">
        <v>219</v>
      </c>
      <c r="C24" s="304">
        <v>0</v>
      </c>
      <c r="D24" s="159">
        <v>0</v>
      </c>
      <c r="E24" s="204">
        <v>0</v>
      </c>
      <c r="F24" s="161">
        <v>0</v>
      </c>
      <c r="G24" s="304">
        <v>0</v>
      </c>
      <c r="H24" s="159">
        <v>0</v>
      </c>
      <c r="I24" s="160">
        <v>0</v>
      </c>
      <c r="J24" s="161">
        <v>0</v>
      </c>
      <c r="K24" s="304">
        <v>0</v>
      </c>
      <c r="L24" s="159">
        <v>0</v>
      </c>
      <c r="M24" s="160">
        <v>0</v>
      </c>
      <c r="N24" s="161">
        <v>0</v>
      </c>
      <c r="O24" s="1109"/>
      <c r="P24" s="198" t="s">
        <v>219</v>
      </c>
      <c r="Q24" s="238">
        <v>0</v>
      </c>
      <c r="R24" s="160">
        <v>0</v>
      </c>
      <c r="S24" s="159">
        <v>0</v>
      </c>
      <c r="T24" s="161">
        <v>0</v>
      </c>
      <c r="U24" s="304">
        <v>0</v>
      </c>
      <c r="V24" s="159">
        <v>0</v>
      </c>
      <c r="W24" s="160">
        <v>0</v>
      </c>
      <c r="X24" s="161">
        <v>0</v>
      </c>
      <c r="Y24" s="304">
        <v>0</v>
      </c>
      <c r="Z24" s="159">
        <v>0</v>
      </c>
      <c r="AA24" s="160">
        <v>0</v>
      </c>
      <c r="AB24" s="161">
        <v>0</v>
      </c>
      <c r="AC24" s="47"/>
      <c r="AD24" s="47"/>
      <c r="AE24" s="1109"/>
      <c r="AF24" s="198" t="s">
        <v>219</v>
      </c>
      <c r="AG24" s="308">
        <v>0</v>
      </c>
      <c r="AH24" s="207">
        <v>0</v>
      </c>
      <c r="AI24" s="204">
        <v>0</v>
      </c>
      <c r="AJ24" s="205">
        <v>0</v>
      </c>
      <c r="AK24" s="206">
        <v>0</v>
      </c>
      <c r="AL24" s="207">
        <v>0</v>
      </c>
      <c r="AM24" s="204">
        <v>0</v>
      </c>
      <c r="AN24" s="205">
        <v>0</v>
      </c>
      <c r="AO24" s="308">
        <v>0</v>
      </c>
      <c r="AP24" s="207">
        <v>0</v>
      </c>
      <c r="AQ24" s="204">
        <v>0</v>
      </c>
      <c r="AR24" s="221">
        <v>0</v>
      </c>
      <c r="AS24" s="1109"/>
      <c r="AT24" s="198" t="s">
        <v>219</v>
      </c>
      <c r="AU24" s="238">
        <f t="shared" si="4"/>
        <v>0</v>
      </c>
      <c r="AV24" s="160">
        <f t="shared" si="5"/>
        <v>0</v>
      </c>
      <c r="AW24" s="160">
        <f t="shared" si="6"/>
        <v>0</v>
      </c>
      <c r="AX24" s="161">
        <v>0</v>
      </c>
      <c r="AY24" s="7"/>
      <c r="AZ24" s="13"/>
    </row>
    <row r="25" spans="1:52" ht="27" customHeight="1">
      <c r="A25" s="1103"/>
      <c r="B25" s="198" t="s">
        <v>224</v>
      </c>
      <c r="C25" s="304">
        <v>0</v>
      </c>
      <c r="D25" s="159">
        <v>0</v>
      </c>
      <c r="E25" s="204">
        <v>0</v>
      </c>
      <c r="F25" s="161">
        <v>0</v>
      </c>
      <c r="G25" s="304">
        <v>0</v>
      </c>
      <c r="H25" s="159">
        <v>0</v>
      </c>
      <c r="I25" s="160">
        <v>0</v>
      </c>
      <c r="J25" s="161">
        <v>0</v>
      </c>
      <c r="K25" s="304">
        <v>0</v>
      </c>
      <c r="L25" s="159">
        <v>0</v>
      </c>
      <c r="M25" s="160">
        <v>0</v>
      </c>
      <c r="N25" s="161">
        <v>0</v>
      </c>
      <c r="O25" s="1109"/>
      <c r="P25" s="198" t="s">
        <v>224</v>
      </c>
      <c r="Q25" s="238">
        <v>0</v>
      </c>
      <c r="R25" s="160">
        <v>0</v>
      </c>
      <c r="S25" s="159">
        <v>0</v>
      </c>
      <c r="T25" s="161">
        <v>0</v>
      </c>
      <c r="U25" s="304">
        <v>0</v>
      </c>
      <c r="V25" s="159">
        <v>0</v>
      </c>
      <c r="W25" s="160">
        <v>0</v>
      </c>
      <c r="X25" s="161">
        <v>0</v>
      </c>
      <c r="Y25" s="304">
        <v>0</v>
      </c>
      <c r="Z25" s="159">
        <v>0</v>
      </c>
      <c r="AA25" s="160">
        <v>0</v>
      </c>
      <c r="AB25" s="161">
        <v>0</v>
      </c>
      <c r="AC25" s="47"/>
      <c r="AD25" s="47"/>
      <c r="AE25" s="1109"/>
      <c r="AF25" s="198" t="s">
        <v>224</v>
      </c>
      <c r="AG25" s="308">
        <v>0</v>
      </c>
      <c r="AH25" s="207">
        <v>0</v>
      </c>
      <c r="AI25" s="204">
        <v>0</v>
      </c>
      <c r="AJ25" s="205">
        <v>0</v>
      </c>
      <c r="AK25" s="206">
        <v>0</v>
      </c>
      <c r="AL25" s="207">
        <v>0</v>
      </c>
      <c r="AM25" s="204">
        <v>0</v>
      </c>
      <c r="AN25" s="205">
        <v>0</v>
      </c>
      <c r="AO25" s="308">
        <v>0</v>
      </c>
      <c r="AP25" s="207">
        <v>0</v>
      </c>
      <c r="AQ25" s="204">
        <v>0</v>
      </c>
      <c r="AR25" s="221">
        <v>0</v>
      </c>
      <c r="AS25" s="1109"/>
      <c r="AT25" s="198" t="s">
        <v>224</v>
      </c>
      <c r="AU25" s="238">
        <f t="shared" si="4"/>
        <v>0</v>
      </c>
      <c r="AV25" s="160">
        <f t="shared" si="5"/>
        <v>0</v>
      </c>
      <c r="AW25" s="160">
        <f t="shared" si="6"/>
        <v>0</v>
      </c>
      <c r="AX25" s="161">
        <v>0</v>
      </c>
      <c r="AY25" s="7"/>
      <c r="AZ25" s="13"/>
    </row>
    <row r="26" spans="1:52" ht="27" customHeight="1">
      <c r="A26" s="1103"/>
      <c r="B26" s="195" t="s">
        <v>220</v>
      </c>
      <c r="C26" s="305">
        <v>0</v>
      </c>
      <c r="D26" s="162">
        <v>0</v>
      </c>
      <c r="E26" s="210">
        <v>0</v>
      </c>
      <c r="F26" s="164">
        <v>0</v>
      </c>
      <c r="G26" s="305">
        <v>0</v>
      </c>
      <c r="H26" s="162">
        <v>0</v>
      </c>
      <c r="I26" s="163">
        <v>0</v>
      </c>
      <c r="J26" s="164">
        <v>0</v>
      </c>
      <c r="K26" s="305">
        <v>0</v>
      </c>
      <c r="L26" s="162">
        <v>0</v>
      </c>
      <c r="M26" s="163">
        <v>0</v>
      </c>
      <c r="N26" s="164">
        <v>0</v>
      </c>
      <c r="O26" s="1109"/>
      <c r="P26" s="195" t="s">
        <v>220</v>
      </c>
      <c r="Q26" s="307">
        <v>0</v>
      </c>
      <c r="R26" s="163">
        <v>0</v>
      </c>
      <c r="S26" s="162">
        <v>0</v>
      </c>
      <c r="T26" s="164">
        <v>0</v>
      </c>
      <c r="U26" s="305">
        <v>0</v>
      </c>
      <c r="V26" s="162">
        <v>0</v>
      </c>
      <c r="W26" s="163">
        <v>0</v>
      </c>
      <c r="X26" s="164">
        <v>0</v>
      </c>
      <c r="Y26" s="305">
        <v>0</v>
      </c>
      <c r="Z26" s="162">
        <v>0</v>
      </c>
      <c r="AA26" s="163">
        <v>0</v>
      </c>
      <c r="AB26" s="164">
        <v>0</v>
      </c>
      <c r="AC26" s="47"/>
      <c r="AD26" s="47"/>
      <c r="AE26" s="1109"/>
      <c r="AF26" s="195" t="s">
        <v>220</v>
      </c>
      <c r="AG26" s="309">
        <v>0</v>
      </c>
      <c r="AH26" s="209">
        <v>0</v>
      </c>
      <c r="AI26" s="210">
        <v>0</v>
      </c>
      <c r="AJ26" s="211">
        <v>0</v>
      </c>
      <c r="AK26" s="208">
        <v>0</v>
      </c>
      <c r="AL26" s="209">
        <v>0</v>
      </c>
      <c r="AM26" s="210">
        <v>0</v>
      </c>
      <c r="AN26" s="211">
        <v>0</v>
      </c>
      <c r="AO26" s="309">
        <v>0</v>
      </c>
      <c r="AP26" s="209">
        <v>0</v>
      </c>
      <c r="AQ26" s="210">
        <v>0</v>
      </c>
      <c r="AR26" s="222">
        <v>0</v>
      </c>
      <c r="AS26" s="1109"/>
      <c r="AT26" s="195" t="s">
        <v>220</v>
      </c>
      <c r="AU26" s="307">
        <f t="shared" si="4"/>
        <v>0</v>
      </c>
      <c r="AV26" s="163">
        <f t="shared" si="5"/>
        <v>0</v>
      </c>
      <c r="AW26" s="163">
        <f t="shared" si="6"/>
        <v>0</v>
      </c>
      <c r="AX26" s="164">
        <v>0</v>
      </c>
      <c r="AY26" s="7"/>
      <c r="AZ26" s="13"/>
    </row>
    <row r="27" spans="1:52" ht="27" customHeight="1">
      <c r="A27" s="1104"/>
      <c r="B27" s="20" t="s">
        <v>52</v>
      </c>
      <c r="C27" s="212">
        <f>SUM(C11:C26)</f>
        <v>10750</v>
      </c>
      <c r="D27" s="213">
        <f>SUM(D11:D26)</f>
        <v>14911</v>
      </c>
      <c r="E27" s="314">
        <f>SUM(E11:E26)</f>
        <v>9156</v>
      </c>
      <c r="F27" s="182">
        <f>E27/D27</f>
        <v>0.61404332372074311</v>
      </c>
      <c r="G27" s="212">
        <f>SUM(G11:G26)</f>
        <v>11250</v>
      </c>
      <c r="H27" s="213">
        <f>SUM(H11:H26)</f>
        <v>15420.37</v>
      </c>
      <c r="I27" s="171">
        <f>SUM(I11:I26)</f>
        <v>18952</v>
      </c>
      <c r="J27" s="201">
        <f>I27/H27</f>
        <v>1.2290236874990677</v>
      </c>
      <c r="K27" s="301">
        <f>SUM(K11:K26)</f>
        <v>27700</v>
      </c>
      <c r="L27" s="213">
        <f>SUM(L11:L26)</f>
        <v>35919.72</v>
      </c>
      <c r="M27" s="170">
        <f>SUM(M11:M26)</f>
        <v>27286</v>
      </c>
      <c r="N27" s="172">
        <f>M27/L27</f>
        <v>0.75963843816154464</v>
      </c>
      <c r="O27" s="1109"/>
      <c r="P27" s="18" t="s">
        <v>52</v>
      </c>
      <c r="Q27" s="212">
        <f>SUM(Q11:Q26)</f>
        <v>8160</v>
      </c>
      <c r="R27" s="213">
        <f>SUM(R11:R26)</f>
        <v>18710.650000000001</v>
      </c>
      <c r="S27" s="200">
        <f>SUM(S11:S26)</f>
        <v>20893</v>
      </c>
      <c r="T27" s="172">
        <f t="shared" si="3"/>
        <v>1.1166367817259153</v>
      </c>
      <c r="U27" s="174">
        <f>SUM(U11:U26)</f>
        <v>17604</v>
      </c>
      <c r="V27" s="175">
        <f>SUM(V11:V26)</f>
        <v>17604</v>
      </c>
      <c r="W27" s="169">
        <f>SUM(W11:W26)</f>
        <v>5079</v>
      </c>
      <c r="X27" s="715">
        <f>W27/V27</f>
        <v>0.28851397409679619</v>
      </c>
      <c r="Y27" s="212">
        <f>SUM(Y11:Y26)</f>
        <v>18910</v>
      </c>
      <c r="Z27" s="213">
        <f>SUM(Z11:Z26)</f>
        <v>3310</v>
      </c>
      <c r="AA27" s="170">
        <f>SUM(AA11:AA26)</f>
        <v>2708</v>
      </c>
      <c r="AB27" s="201">
        <f>AA27/Z27</f>
        <v>0.81812688821752266</v>
      </c>
      <c r="AC27" s="48"/>
      <c r="AD27" s="48"/>
      <c r="AE27" s="1110"/>
      <c r="AF27" s="6" t="s">
        <v>52</v>
      </c>
      <c r="AG27" s="212">
        <f>SUM(AG11:AG26)</f>
        <v>14500</v>
      </c>
      <c r="AH27" s="213">
        <f>SUM(AH11:AH26)</f>
        <v>9837</v>
      </c>
      <c r="AI27" s="315">
        <f>SUM(AI11:AI26)</f>
        <v>5020</v>
      </c>
      <c r="AJ27" s="201">
        <f>AI27/AH27</f>
        <v>0.51031818643895499</v>
      </c>
      <c r="AK27" s="212">
        <f>SUM(AK11:AK26)</f>
        <v>4460</v>
      </c>
      <c r="AL27" s="213">
        <f>SUM(AL11:AL26)</f>
        <v>4460</v>
      </c>
      <c r="AM27" s="169">
        <f>SUM(AM11:AM26)</f>
        <v>3686</v>
      </c>
      <c r="AN27" s="201">
        <f>AM27/AL27</f>
        <v>0.82645739910313898</v>
      </c>
      <c r="AO27" s="392">
        <f>SUM(AO11:AO26)</f>
        <v>1968</v>
      </c>
      <c r="AP27" s="399">
        <f>SUM(AP11:AP26)</f>
        <v>1968</v>
      </c>
      <c r="AQ27" s="394">
        <f>SUM(AQ11:AQ26)</f>
        <v>980</v>
      </c>
      <c r="AR27" s="393">
        <f>AQ27/AP27</f>
        <v>0.49796747967479676</v>
      </c>
      <c r="AS27" s="1110"/>
      <c r="AT27" s="19" t="s">
        <v>52</v>
      </c>
      <c r="AU27" s="395">
        <f>SUM(AU11:AU26)</f>
        <v>115302</v>
      </c>
      <c r="AV27" s="397">
        <f>SUM(AV11:AV26)</f>
        <v>122140.73999999999</v>
      </c>
      <c r="AW27" s="398">
        <f>SUM(AW11:AW26)</f>
        <v>93760</v>
      </c>
      <c r="AX27" s="396">
        <f t="shared" si="9"/>
        <v>0.76763903673745559</v>
      </c>
      <c r="AY27" s="10"/>
      <c r="AZ27" s="11"/>
    </row>
    <row r="28" spans="1:52" ht="27" customHeight="1">
      <c r="A28" s="1105" t="s">
        <v>49</v>
      </c>
      <c r="B28" s="193" t="s">
        <v>10</v>
      </c>
      <c r="C28" s="306">
        <v>9000</v>
      </c>
      <c r="D28" s="157">
        <v>11500</v>
      </c>
      <c r="E28" s="202">
        <v>11278</v>
      </c>
      <c r="F28" s="179">
        <f>E28/D28</f>
        <v>0.98069565217391308</v>
      </c>
      <c r="G28" s="306">
        <v>32800</v>
      </c>
      <c r="H28" s="157">
        <v>32800</v>
      </c>
      <c r="I28" s="157">
        <v>22348</v>
      </c>
      <c r="J28" s="158">
        <f>I28/H28</f>
        <v>0.6813414634146342</v>
      </c>
      <c r="K28" s="311">
        <v>37500</v>
      </c>
      <c r="L28" s="157">
        <v>37500</v>
      </c>
      <c r="M28" s="157">
        <v>54565</v>
      </c>
      <c r="N28" s="158">
        <f>M28/L28</f>
        <v>1.4550666666666667</v>
      </c>
      <c r="O28" s="1102" t="s">
        <v>49</v>
      </c>
      <c r="P28" s="196" t="s">
        <v>10</v>
      </c>
      <c r="Q28" s="306">
        <v>8500</v>
      </c>
      <c r="R28" s="157">
        <v>8500</v>
      </c>
      <c r="S28" s="156">
        <v>7765</v>
      </c>
      <c r="T28" s="158">
        <f t="shared" si="3"/>
        <v>0.91352941176470592</v>
      </c>
      <c r="U28" s="303">
        <v>0</v>
      </c>
      <c r="V28" s="156">
        <v>0</v>
      </c>
      <c r="W28" s="157">
        <v>0</v>
      </c>
      <c r="X28" s="158">
        <v>0</v>
      </c>
      <c r="Y28" s="303">
        <v>100</v>
      </c>
      <c r="Z28" s="156">
        <v>100</v>
      </c>
      <c r="AA28" s="157">
        <v>0</v>
      </c>
      <c r="AB28" s="158">
        <f>AA28/Z28</f>
        <v>0</v>
      </c>
      <c r="AC28" s="47"/>
      <c r="AD28" s="47"/>
      <c r="AE28" s="1109" t="s">
        <v>49</v>
      </c>
      <c r="AF28" s="193" t="s">
        <v>10</v>
      </c>
      <c r="AG28" s="306">
        <v>100</v>
      </c>
      <c r="AH28" s="157">
        <v>100</v>
      </c>
      <c r="AI28" s="202">
        <v>77</v>
      </c>
      <c r="AJ28" s="203">
        <f>AI28/AH28</f>
        <v>0.77</v>
      </c>
      <c r="AK28" s="176">
        <v>0</v>
      </c>
      <c r="AL28" s="157">
        <v>0</v>
      </c>
      <c r="AM28" s="202">
        <v>0</v>
      </c>
      <c r="AN28" s="203">
        <v>0</v>
      </c>
      <c r="AO28" s="306">
        <v>0</v>
      </c>
      <c r="AP28" s="157">
        <v>0</v>
      </c>
      <c r="AQ28" s="202">
        <v>0</v>
      </c>
      <c r="AR28" s="203">
        <v>0</v>
      </c>
      <c r="AS28" s="1109" t="s">
        <v>49</v>
      </c>
      <c r="AT28" s="218" t="s">
        <v>10</v>
      </c>
      <c r="AU28" s="306">
        <f>C28+G28+K28+Q28+U28+Y28+AG28+AK28+AO28</f>
        <v>88000</v>
      </c>
      <c r="AV28" s="157">
        <f>D28+H28+L28+R28+V28+Z28+AH28+AL28+AP28</f>
        <v>90500</v>
      </c>
      <c r="AW28" s="157">
        <f>E28+I28+M28+S28+W28+AA28+AI28+AQ28+AM28</f>
        <v>96033</v>
      </c>
      <c r="AX28" s="158">
        <f t="shared" si="9"/>
        <v>1.0611381215469613</v>
      </c>
      <c r="AY28" s="7"/>
      <c r="AZ28" s="13"/>
    </row>
    <row r="29" spans="1:52" ht="27" customHeight="1">
      <c r="A29" s="1105"/>
      <c r="B29" s="198" t="s">
        <v>24</v>
      </c>
      <c r="C29" s="238">
        <v>3500</v>
      </c>
      <c r="D29" s="160">
        <v>3500</v>
      </c>
      <c r="E29" s="204">
        <v>3160</v>
      </c>
      <c r="F29" s="180">
        <f t="shared" ref="F29:F35" si="10">E29/D29</f>
        <v>0.9028571428571428</v>
      </c>
      <c r="G29" s="238">
        <v>18900</v>
      </c>
      <c r="H29" s="160">
        <v>18900</v>
      </c>
      <c r="I29" s="160">
        <v>19020</v>
      </c>
      <c r="J29" s="161">
        <f>I29/H29</f>
        <v>1.0063492063492063</v>
      </c>
      <c r="K29" s="312">
        <v>16500</v>
      </c>
      <c r="L29" s="160">
        <v>16500</v>
      </c>
      <c r="M29" s="160">
        <v>19474</v>
      </c>
      <c r="N29" s="161">
        <f>M29/L29</f>
        <v>1.1802424242424243</v>
      </c>
      <c r="O29" s="1097"/>
      <c r="P29" s="197" t="s">
        <v>24</v>
      </c>
      <c r="Q29" s="238">
        <v>1500</v>
      </c>
      <c r="R29" s="160">
        <v>1500</v>
      </c>
      <c r="S29" s="159">
        <v>1097</v>
      </c>
      <c r="T29" s="161">
        <f t="shared" si="3"/>
        <v>0.73133333333333328</v>
      </c>
      <c r="U29" s="304">
        <v>1462.7</v>
      </c>
      <c r="V29" s="159">
        <v>1462.7</v>
      </c>
      <c r="W29" s="160">
        <v>1444</v>
      </c>
      <c r="X29" s="716">
        <f>W29/V29</f>
        <v>0.98721542353182468</v>
      </c>
      <c r="Y29" s="304">
        <v>7400</v>
      </c>
      <c r="Z29" s="159">
        <v>7400</v>
      </c>
      <c r="AA29" s="160">
        <v>7474</v>
      </c>
      <c r="AB29" s="161">
        <f>AA29/Z29</f>
        <v>1.01</v>
      </c>
      <c r="AC29" s="47"/>
      <c r="AD29" s="47"/>
      <c r="AE29" s="1109"/>
      <c r="AF29" s="198" t="s">
        <v>24</v>
      </c>
      <c r="AG29" s="238">
        <v>19000</v>
      </c>
      <c r="AH29" s="160">
        <v>19000</v>
      </c>
      <c r="AI29" s="204">
        <v>18590</v>
      </c>
      <c r="AJ29" s="205">
        <f>AI29/AH29</f>
        <v>0.97842105263157897</v>
      </c>
      <c r="AK29" s="177">
        <v>37</v>
      </c>
      <c r="AL29" s="160">
        <v>37</v>
      </c>
      <c r="AM29" s="204">
        <v>37</v>
      </c>
      <c r="AN29" s="205">
        <f>AM29/AL29</f>
        <v>1</v>
      </c>
      <c r="AO29" s="238">
        <v>1160</v>
      </c>
      <c r="AP29" s="160">
        <v>1160</v>
      </c>
      <c r="AQ29" s="204">
        <v>1470</v>
      </c>
      <c r="AR29" s="205">
        <f>AQ29/AP29</f>
        <v>1.2672413793103448</v>
      </c>
      <c r="AS29" s="1097"/>
      <c r="AT29" s="219" t="s">
        <v>24</v>
      </c>
      <c r="AU29" s="238">
        <f t="shared" ref="AU29:AU37" si="11">C29+G29+K29+Q29+U29+Y29+AG29+AK29+AO29</f>
        <v>69459.7</v>
      </c>
      <c r="AV29" s="160">
        <f t="shared" ref="AV29:AV37" si="12">D29+H29+L29+R29+V29+Z29+AH29+AL29+AP29</f>
        <v>69459.7</v>
      </c>
      <c r="AW29" s="160">
        <f t="shared" ref="AW29:AW37" si="13">E29+I29+M29+S29+W29+AA29+AI29+AQ29+AM29</f>
        <v>71766</v>
      </c>
      <c r="AX29" s="161">
        <f t="shared" si="9"/>
        <v>1.0332034258714047</v>
      </c>
      <c r="AY29" s="7"/>
      <c r="AZ29" s="13"/>
    </row>
    <row r="30" spans="1:52" ht="27" customHeight="1">
      <c r="A30" s="1105"/>
      <c r="B30" s="198" t="s">
        <v>11</v>
      </c>
      <c r="C30" s="238">
        <v>0</v>
      </c>
      <c r="D30" s="160">
        <v>0</v>
      </c>
      <c r="E30" s="204">
        <v>0</v>
      </c>
      <c r="F30" s="180">
        <v>0</v>
      </c>
      <c r="G30" s="238">
        <v>0</v>
      </c>
      <c r="H30" s="160">
        <v>0</v>
      </c>
      <c r="I30" s="160">
        <v>0</v>
      </c>
      <c r="J30" s="161">
        <v>0</v>
      </c>
      <c r="K30" s="312">
        <v>0</v>
      </c>
      <c r="L30" s="160">
        <v>0</v>
      </c>
      <c r="M30" s="160">
        <v>0</v>
      </c>
      <c r="N30" s="161">
        <v>0</v>
      </c>
      <c r="O30" s="1097"/>
      <c r="P30" s="197" t="s">
        <v>11</v>
      </c>
      <c r="Q30" s="238">
        <v>0</v>
      </c>
      <c r="R30" s="160">
        <v>0</v>
      </c>
      <c r="S30" s="159">
        <v>0</v>
      </c>
      <c r="T30" s="161">
        <v>0</v>
      </c>
      <c r="U30" s="304">
        <v>0</v>
      </c>
      <c r="V30" s="159">
        <v>0</v>
      </c>
      <c r="W30" s="160">
        <v>0</v>
      </c>
      <c r="X30" s="161">
        <v>0</v>
      </c>
      <c r="Y30" s="304">
        <v>0</v>
      </c>
      <c r="Z30" s="159">
        <v>0</v>
      </c>
      <c r="AA30" s="160">
        <v>0</v>
      </c>
      <c r="AB30" s="161">
        <v>0</v>
      </c>
      <c r="AC30" s="47"/>
      <c r="AD30" s="47"/>
      <c r="AE30" s="1109"/>
      <c r="AF30" s="198" t="s">
        <v>11</v>
      </c>
      <c r="AG30" s="238">
        <v>0</v>
      </c>
      <c r="AH30" s="160">
        <v>0</v>
      </c>
      <c r="AI30" s="204">
        <v>0</v>
      </c>
      <c r="AJ30" s="205">
        <v>0</v>
      </c>
      <c r="AK30" s="177">
        <v>0</v>
      </c>
      <c r="AL30" s="160">
        <v>0</v>
      </c>
      <c r="AM30" s="204">
        <v>0</v>
      </c>
      <c r="AN30" s="205">
        <v>0</v>
      </c>
      <c r="AO30" s="238">
        <v>939</v>
      </c>
      <c r="AP30" s="160">
        <v>939</v>
      </c>
      <c r="AQ30" s="204">
        <v>597</v>
      </c>
      <c r="AR30" s="205">
        <f>AQ30/AP30</f>
        <v>0.63578274760383391</v>
      </c>
      <c r="AS30" s="1097"/>
      <c r="AT30" s="219" t="s">
        <v>11</v>
      </c>
      <c r="AU30" s="238">
        <f t="shared" si="11"/>
        <v>939</v>
      </c>
      <c r="AV30" s="160">
        <f t="shared" si="12"/>
        <v>939</v>
      </c>
      <c r="AW30" s="160">
        <f t="shared" si="13"/>
        <v>597</v>
      </c>
      <c r="AX30" s="161">
        <f t="shared" si="9"/>
        <v>0.63578274760383391</v>
      </c>
      <c r="AY30" s="7"/>
      <c r="AZ30" s="13"/>
    </row>
    <row r="31" spans="1:52" ht="27" customHeight="1">
      <c r="A31" s="1105"/>
      <c r="B31" s="198" t="s">
        <v>12</v>
      </c>
      <c r="C31" s="238">
        <v>600</v>
      </c>
      <c r="D31" s="160">
        <v>600</v>
      </c>
      <c r="E31" s="204">
        <v>104</v>
      </c>
      <c r="F31" s="180">
        <f t="shared" si="10"/>
        <v>0.17333333333333334</v>
      </c>
      <c r="G31" s="238">
        <v>0</v>
      </c>
      <c r="H31" s="160">
        <v>2</v>
      </c>
      <c r="I31" s="160">
        <v>1</v>
      </c>
      <c r="J31" s="161">
        <f>I31/H31</f>
        <v>0.5</v>
      </c>
      <c r="K31" s="312">
        <v>400</v>
      </c>
      <c r="L31" s="160">
        <v>400</v>
      </c>
      <c r="M31" s="160">
        <v>373</v>
      </c>
      <c r="N31" s="161">
        <f>M31/L31</f>
        <v>0.9325</v>
      </c>
      <c r="O31" s="1097"/>
      <c r="P31" s="197" t="s">
        <v>12</v>
      </c>
      <c r="Q31" s="238">
        <v>300</v>
      </c>
      <c r="R31" s="160">
        <v>120</v>
      </c>
      <c r="S31" s="159">
        <v>78</v>
      </c>
      <c r="T31" s="161">
        <f t="shared" si="3"/>
        <v>0.65</v>
      </c>
      <c r="U31" s="304">
        <v>0</v>
      </c>
      <c r="V31" s="159">
        <v>0</v>
      </c>
      <c r="W31" s="160">
        <v>19</v>
      </c>
      <c r="X31" s="161">
        <v>0</v>
      </c>
      <c r="Y31" s="304">
        <v>70</v>
      </c>
      <c r="Z31" s="159">
        <v>70</v>
      </c>
      <c r="AA31" s="160">
        <v>39</v>
      </c>
      <c r="AB31" s="161">
        <f>AA31/Z31</f>
        <v>0.55714285714285716</v>
      </c>
      <c r="AC31" s="47"/>
      <c r="AD31" s="47"/>
      <c r="AE31" s="1109"/>
      <c r="AF31" s="198" t="s">
        <v>12</v>
      </c>
      <c r="AG31" s="238">
        <v>240</v>
      </c>
      <c r="AH31" s="160">
        <v>240</v>
      </c>
      <c r="AI31" s="204">
        <v>104</v>
      </c>
      <c r="AJ31" s="205">
        <f>AI31/AH31</f>
        <v>0.43333333333333335</v>
      </c>
      <c r="AK31" s="177">
        <v>5</v>
      </c>
      <c r="AL31" s="160">
        <v>5</v>
      </c>
      <c r="AM31" s="204">
        <v>2</v>
      </c>
      <c r="AN31" s="205">
        <f>AM31/AL31</f>
        <v>0.4</v>
      </c>
      <c r="AO31" s="238">
        <v>10</v>
      </c>
      <c r="AP31" s="160">
        <v>10</v>
      </c>
      <c r="AQ31" s="204">
        <v>3</v>
      </c>
      <c r="AR31" s="205">
        <f>AQ31/AP31</f>
        <v>0.3</v>
      </c>
      <c r="AS31" s="1097"/>
      <c r="AT31" s="219" t="s">
        <v>12</v>
      </c>
      <c r="AU31" s="238">
        <f t="shared" si="11"/>
        <v>1625</v>
      </c>
      <c r="AV31" s="160">
        <f t="shared" si="12"/>
        <v>1447</v>
      </c>
      <c r="AW31" s="160">
        <f t="shared" si="13"/>
        <v>723</v>
      </c>
      <c r="AX31" s="161">
        <f t="shared" si="9"/>
        <v>0.49965445749827231</v>
      </c>
      <c r="AY31" s="7"/>
      <c r="AZ31" s="13"/>
    </row>
    <row r="32" spans="1:52" ht="27" customHeight="1">
      <c r="A32" s="1105"/>
      <c r="B32" s="198" t="s">
        <v>59</v>
      </c>
      <c r="C32" s="238">
        <v>500</v>
      </c>
      <c r="D32" s="160">
        <v>465</v>
      </c>
      <c r="E32" s="204">
        <v>1170</v>
      </c>
      <c r="F32" s="180">
        <f t="shared" si="10"/>
        <v>2.5161290322580645</v>
      </c>
      <c r="G32" s="238">
        <v>80</v>
      </c>
      <c r="H32" s="160">
        <v>315</v>
      </c>
      <c r="I32" s="160">
        <v>1516</v>
      </c>
      <c r="J32" s="161">
        <f>I32/H32</f>
        <v>4.8126984126984125</v>
      </c>
      <c r="K32" s="312">
        <v>1400</v>
      </c>
      <c r="L32" s="160">
        <v>3020</v>
      </c>
      <c r="M32" s="160">
        <v>2866</v>
      </c>
      <c r="N32" s="161">
        <f>M32/L32</f>
        <v>0.94900662251655632</v>
      </c>
      <c r="O32" s="1097"/>
      <c r="P32" s="197" t="s">
        <v>59</v>
      </c>
      <c r="Q32" s="238">
        <v>200</v>
      </c>
      <c r="R32" s="160">
        <v>305</v>
      </c>
      <c r="S32" s="159">
        <v>1044</v>
      </c>
      <c r="T32" s="161">
        <f t="shared" si="3"/>
        <v>3.4229508196721312</v>
      </c>
      <c r="U32" s="304">
        <v>50</v>
      </c>
      <c r="V32" s="159">
        <v>50</v>
      </c>
      <c r="W32" s="160">
        <v>0</v>
      </c>
      <c r="X32" s="161">
        <v>0</v>
      </c>
      <c r="Y32" s="304">
        <v>0</v>
      </c>
      <c r="Z32" s="159">
        <v>0</v>
      </c>
      <c r="AA32" s="160">
        <v>0</v>
      </c>
      <c r="AB32" s="161">
        <v>0</v>
      </c>
      <c r="AC32" s="47"/>
      <c r="AD32" s="47"/>
      <c r="AE32" s="1109"/>
      <c r="AF32" s="198" t="s">
        <v>59</v>
      </c>
      <c r="AG32" s="238">
        <v>0</v>
      </c>
      <c r="AH32" s="160">
        <v>10</v>
      </c>
      <c r="AI32" s="204">
        <v>842</v>
      </c>
      <c r="AJ32" s="205">
        <v>0</v>
      </c>
      <c r="AK32" s="177">
        <v>0</v>
      </c>
      <c r="AL32" s="160">
        <v>0</v>
      </c>
      <c r="AM32" s="204">
        <v>0</v>
      </c>
      <c r="AN32" s="205">
        <v>0</v>
      </c>
      <c r="AO32" s="238">
        <v>7</v>
      </c>
      <c r="AP32" s="160">
        <v>7</v>
      </c>
      <c r="AQ32" s="204">
        <v>6</v>
      </c>
      <c r="AR32" s="205">
        <f>AQ32/AP32</f>
        <v>0.8571428571428571</v>
      </c>
      <c r="AS32" s="1097"/>
      <c r="AT32" s="219" t="s">
        <v>59</v>
      </c>
      <c r="AU32" s="238">
        <f t="shared" si="11"/>
        <v>2237</v>
      </c>
      <c r="AV32" s="160">
        <f t="shared" si="12"/>
        <v>4172</v>
      </c>
      <c r="AW32" s="160">
        <f t="shared" si="13"/>
        <v>7444</v>
      </c>
      <c r="AX32" s="161">
        <f t="shared" si="9"/>
        <v>1.7842761265580058</v>
      </c>
      <c r="AY32" s="7"/>
      <c r="AZ32" s="13"/>
    </row>
    <row r="33" spans="1:52" ht="27" customHeight="1">
      <c r="A33" s="1105"/>
      <c r="B33" s="198" t="s">
        <v>56</v>
      </c>
      <c r="C33" s="238">
        <v>0</v>
      </c>
      <c r="D33" s="160">
        <v>0</v>
      </c>
      <c r="E33" s="204">
        <v>0</v>
      </c>
      <c r="F33" s="180">
        <v>0</v>
      </c>
      <c r="G33" s="238">
        <v>0</v>
      </c>
      <c r="H33" s="160">
        <v>0</v>
      </c>
      <c r="I33" s="160">
        <v>0</v>
      </c>
      <c r="J33" s="161">
        <v>0</v>
      </c>
      <c r="K33" s="312">
        <v>0</v>
      </c>
      <c r="L33" s="160">
        <v>0</v>
      </c>
      <c r="M33" s="160">
        <v>0</v>
      </c>
      <c r="N33" s="161">
        <v>0</v>
      </c>
      <c r="O33" s="1097"/>
      <c r="P33" s="197" t="s">
        <v>56</v>
      </c>
      <c r="Q33" s="238">
        <v>0</v>
      </c>
      <c r="R33" s="160">
        <v>0</v>
      </c>
      <c r="S33" s="159">
        <v>0</v>
      </c>
      <c r="T33" s="161">
        <v>0</v>
      </c>
      <c r="U33" s="304">
        <v>0</v>
      </c>
      <c r="V33" s="159">
        <v>0</v>
      </c>
      <c r="W33" s="160">
        <v>0</v>
      </c>
      <c r="X33" s="161">
        <v>0</v>
      </c>
      <c r="Y33" s="304">
        <v>0</v>
      </c>
      <c r="Z33" s="159">
        <v>0</v>
      </c>
      <c r="AA33" s="160">
        <v>0</v>
      </c>
      <c r="AB33" s="161">
        <v>0</v>
      </c>
      <c r="AC33" s="47"/>
      <c r="AD33" s="47"/>
      <c r="AE33" s="1109"/>
      <c r="AF33" s="198" t="s">
        <v>56</v>
      </c>
      <c r="AG33" s="238">
        <v>0</v>
      </c>
      <c r="AH33" s="160">
        <v>0</v>
      </c>
      <c r="AI33" s="204">
        <v>0</v>
      </c>
      <c r="AJ33" s="205">
        <v>0</v>
      </c>
      <c r="AK33" s="177">
        <v>0</v>
      </c>
      <c r="AL33" s="160">
        <v>0</v>
      </c>
      <c r="AM33" s="204">
        <v>0</v>
      </c>
      <c r="AN33" s="205">
        <v>0</v>
      </c>
      <c r="AO33" s="238">
        <v>0</v>
      </c>
      <c r="AP33" s="160">
        <v>0</v>
      </c>
      <c r="AQ33" s="204">
        <v>0</v>
      </c>
      <c r="AR33" s="205">
        <v>0</v>
      </c>
      <c r="AS33" s="1097"/>
      <c r="AT33" s="219" t="s">
        <v>56</v>
      </c>
      <c r="AU33" s="238">
        <f t="shared" si="11"/>
        <v>0</v>
      </c>
      <c r="AV33" s="160">
        <f t="shared" si="12"/>
        <v>0</v>
      </c>
      <c r="AW33" s="160">
        <f t="shared" si="13"/>
        <v>0</v>
      </c>
      <c r="AX33" s="161">
        <v>0</v>
      </c>
      <c r="AY33" s="7"/>
      <c r="AZ33" s="13"/>
    </row>
    <row r="34" spans="1:52" ht="27" customHeight="1">
      <c r="A34" s="1105"/>
      <c r="B34" s="198" t="s">
        <v>57</v>
      </c>
      <c r="C34" s="238">
        <v>0</v>
      </c>
      <c r="D34" s="160">
        <v>0</v>
      </c>
      <c r="E34" s="204">
        <v>0</v>
      </c>
      <c r="F34" s="180">
        <v>0</v>
      </c>
      <c r="G34" s="238">
        <v>0</v>
      </c>
      <c r="H34" s="160">
        <v>0</v>
      </c>
      <c r="I34" s="160">
        <v>0</v>
      </c>
      <c r="J34" s="161">
        <v>0</v>
      </c>
      <c r="K34" s="312">
        <v>0</v>
      </c>
      <c r="L34" s="160">
        <v>0</v>
      </c>
      <c r="M34" s="160">
        <v>0</v>
      </c>
      <c r="N34" s="161">
        <v>0</v>
      </c>
      <c r="O34" s="1097"/>
      <c r="P34" s="197" t="s">
        <v>57</v>
      </c>
      <c r="Q34" s="238">
        <v>0</v>
      </c>
      <c r="R34" s="160">
        <v>0</v>
      </c>
      <c r="S34" s="159">
        <v>0</v>
      </c>
      <c r="T34" s="161">
        <v>0</v>
      </c>
      <c r="U34" s="304">
        <v>0</v>
      </c>
      <c r="V34" s="159">
        <v>0</v>
      </c>
      <c r="W34" s="160">
        <v>0</v>
      </c>
      <c r="X34" s="161">
        <v>0</v>
      </c>
      <c r="Y34" s="304">
        <v>0</v>
      </c>
      <c r="Z34" s="159">
        <v>0</v>
      </c>
      <c r="AA34" s="160">
        <v>0</v>
      </c>
      <c r="AB34" s="161">
        <v>0</v>
      </c>
      <c r="AC34" s="47"/>
      <c r="AD34" s="47"/>
      <c r="AE34" s="1109"/>
      <c r="AF34" s="198" t="s">
        <v>57</v>
      </c>
      <c r="AG34" s="238">
        <v>0</v>
      </c>
      <c r="AH34" s="160">
        <v>0</v>
      </c>
      <c r="AI34" s="204">
        <v>0</v>
      </c>
      <c r="AJ34" s="205">
        <v>0</v>
      </c>
      <c r="AK34" s="177">
        <v>0</v>
      </c>
      <c r="AL34" s="160">
        <v>0</v>
      </c>
      <c r="AM34" s="204">
        <v>0</v>
      </c>
      <c r="AN34" s="205">
        <v>0</v>
      </c>
      <c r="AO34" s="238">
        <v>0</v>
      </c>
      <c r="AP34" s="160">
        <v>0</v>
      </c>
      <c r="AQ34" s="204">
        <v>0</v>
      </c>
      <c r="AR34" s="205">
        <v>0</v>
      </c>
      <c r="AS34" s="1097"/>
      <c r="AT34" s="219" t="s">
        <v>57</v>
      </c>
      <c r="AU34" s="238">
        <f t="shared" si="11"/>
        <v>0</v>
      </c>
      <c r="AV34" s="160">
        <f t="shared" si="12"/>
        <v>0</v>
      </c>
      <c r="AW34" s="160">
        <f t="shared" si="13"/>
        <v>0</v>
      </c>
      <c r="AX34" s="161">
        <v>0</v>
      </c>
      <c r="AY34" s="7"/>
      <c r="AZ34" s="13"/>
    </row>
    <row r="35" spans="1:52" ht="27" customHeight="1">
      <c r="A35" s="1105"/>
      <c r="B35" s="198" t="s">
        <v>13</v>
      </c>
      <c r="C35" s="238">
        <v>500</v>
      </c>
      <c r="D35" s="160">
        <v>800</v>
      </c>
      <c r="E35" s="204">
        <v>610</v>
      </c>
      <c r="F35" s="180">
        <f t="shared" si="10"/>
        <v>0.76249999999999996</v>
      </c>
      <c r="G35" s="238">
        <v>320</v>
      </c>
      <c r="H35" s="160">
        <v>1500</v>
      </c>
      <c r="I35" s="160">
        <v>1528</v>
      </c>
      <c r="J35" s="161">
        <f>I35/H35</f>
        <v>1.0186666666666666</v>
      </c>
      <c r="K35" s="312">
        <v>1000</v>
      </c>
      <c r="L35" s="160">
        <v>4300</v>
      </c>
      <c r="M35" s="160">
        <v>3560</v>
      </c>
      <c r="N35" s="161">
        <f>M35/L35</f>
        <v>0.82790697674418601</v>
      </c>
      <c r="O35" s="1097"/>
      <c r="P35" s="197" t="s">
        <v>13</v>
      </c>
      <c r="Q35" s="238">
        <v>200</v>
      </c>
      <c r="R35" s="160">
        <v>1300</v>
      </c>
      <c r="S35" s="159">
        <v>2163</v>
      </c>
      <c r="T35" s="161">
        <f t="shared" si="3"/>
        <v>1.6638461538461538</v>
      </c>
      <c r="U35" s="304">
        <v>0</v>
      </c>
      <c r="V35" s="159">
        <v>0</v>
      </c>
      <c r="W35" s="160">
        <v>0</v>
      </c>
      <c r="X35" s="161">
        <v>0</v>
      </c>
      <c r="Y35" s="304">
        <v>30</v>
      </c>
      <c r="Z35" s="159">
        <v>30</v>
      </c>
      <c r="AA35" s="160">
        <v>60</v>
      </c>
      <c r="AB35" s="161">
        <f>AA35/Z35</f>
        <v>2</v>
      </c>
      <c r="AC35" s="47"/>
      <c r="AD35" s="47"/>
      <c r="AE35" s="1109"/>
      <c r="AF35" s="198" t="s">
        <v>13</v>
      </c>
      <c r="AG35" s="238">
        <v>40</v>
      </c>
      <c r="AH35" s="160">
        <v>40</v>
      </c>
      <c r="AI35" s="204">
        <v>48</v>
      </c>
      <c r="AJ35" s="205">
        <f>AI35/AH35</f>
        <v>1.2</v>
      </c>
      <c r="AK35" s="177">
        <v>0</v>
      </c>
      <c r="AL35" s="160">
        <v>0</v>
      </c>
      <c r="AM35" s="204">
        <v>0</v>
      </c>
      <c r="AN35" s="205">
        <v>0</v>
      </c>
      <c r="AO35" s="238">
        <v>0</v>
      </c>
      <c r="AP35" s="160">
        <v>0</v>
      </c>
      <c r="AQ35" s="204">
        <v>0</v>
      </c>
      <c r="AR35" s="205">
        <v>0</v>
      </c>
      <c r="AS35" s="1097"/>
      <c r="AT35" s="219" t="s">
        <v>13</v>
      </c>
      <c r="AU35" s="238">
        <f t="shared" si="11"/>
        <v>2090</v>
      </c>
      <c r="AV35" s="160">
        <f t="shared" si="12"/>
        <v>7970</v>
      </c>
      <c r="AW35" s="160">
        <f t="shared" si="13"/>
        <v>7969</v>
      </c>
      <c r="AX35" s="161">
        <f t="shared" si="9"/>
        <v>0.99987452948557087</v>
      </c>
      <c r="AY35" s="7"/>
      <c r="AZ35" s="13"/>
    </row>
    <row r="36" spans="1:52" ht="27" customHeight="1">
      <c r="A36" s="1105"/>
      <c r="B36" s="198" t="s">
        <v>58</v>
      </c>
      <c r="C36" s="238">
        <v>0</v>
      </c>
      <c r="D36" s="160">
        <v>0</v>
      </c>
      <c r="E36" s="204">
        <v>3</v>
      </c>
      <c r="F36" s="180">
        <v>0</v>
      </c>
      <c r="G36" s="238">
        <v>0</v>
      </c>
      <c r="H36" s="160">
        <v>0</v>
      </c>
      <c r="I36" s="160">
        <v>0</v>
      </c>
      <c r="J36" s="161">
        <v>0</v>
      </c>
      <c r="K36" s="312">
        <v>0</v>
      </c>
      <c r="L36" s="160">
        <v>0</v>
      </c>
      <c r="M36" s="160">
        <v>0</v>
      </c>
      <c r="N36" s="161">
        <v>0</v>
      </c>
      <c r="O36" s="1097"/>
      <c r="P36" s="197" t="s">
        <v>58</v>
      </c>
      <c r="Q36" s="238">
        <v>260</v>
      </c>
      <c r="R36" s="160">
        <v>260</v>
      </c>
      <c r="S36" s="159">
        <v>0</v>
      </c>
      <c r="T36" s="161">
        <f t="shared" si="3"/>
        <v>0</v>
      </c>
      <c r="U36" s="304">
        <v>0</v>
      </c>
      <c r="V36" s="159">
        <v>0</v>
      </c>
      <c r="W36" s="160">
        <v>0</v>
      </c>
      <c r="X36" s="161">
        <v>0</v>
      </c>
      <c r="Y36" s="304">
        <v>0</v>
      </c>
      <c r="Z36" s="159">
        <v>0</v>
      </c>
      <c r="AA36" s="160">
        <v>0</v>
      </c>
      <c r="AB36" s="161">
        <v>0</v>
      </c>
      <c r="AC36" s="47"/>
      <c r="AD36" s="47"/>
      <c r="AE36" s="1109"/>
      <c r="AF36" s="198" t="s">
        <v>58</v>
      </c>
      <c r="AG36" s="238">
        <v>0</v>
      </c>
      <c r="AH36" s="160">
        <v>0</v>
      </c>
      <c r="AI36" s="204">
        <v>0</v>
      </c>
      <c r="AJ36" s="205">
        <v>0</v>
      </c>
      <c r="AK36" s="177">
        <v>0</v>
      </c>
      <c r="AL36" s="160">
        <v>0</v>
      </c>
      <c r="AM36" s="204">
        <v>0</v>
      </c>
      <c r="AN36" s="205">
        <v>0</v>
      </c>
      <c r="AO36" s="238">
        <v>0</v>
      </c>
      <c r="AP36" s="160">
        <v>0</v>
      </c>
      <c r="AQ36" s="204">
        <v>0</v>
      </c>
      <c r="AR36" s="205">
        <v>0</v>
      </c>
      <c r="AS36" s="1097"/>
      <c r="AT36" s="219" t="s">
        <v>58</v>
      </c>
      <c r="AU36" s="238">
        <f t="shared" si="11"/>
        <v>260</v>
      </c>
      <c r="AV36" s="160">
        <f t="shared" si="12"/>
        <v>260</v>
      </c>
      <c r="AW36" s="160">
        <f t="shared" si="13"/>
        <v>3</v>
      </c>
      <c r="AX36" s="161">
        <f t="shared" si="9"/>
        <v>1.1538461538461539E-2</v>
      </c>
      <c r="AY36" s="7"/>
      <c r="AZ36" s="13"/>
    </row>
    <row r="37" spans="1:52" ht="27" customHeight="1">
      <c r="A37" s="1105"/>
      <c r="B37" s="199" t="s">
        <v>218</v>
      </c>
      <c r="C37" s="307">
        <v>0</v>
      </c>
      <c r="D37" s="163">
        <v>0</v>
      </c>
      <c r="E37" s="210">
        <v>0</v>
      </c>
      <c r="F37" s="181">
        <v>0</v>
      </c>
      <c r="G37" s="307">
        <v>0</v>
      </c>
      <c r="H37" s="163">
        <v>0</v>
      </c>
      <c r="I37" s="163">
        <v>0</v>
      </c>
      <c r="J37" s="164">
        <v>0</v>
      </c>
      <c r="K37" s="313">
        <v>0</v>
      </c>
      <c r="L37" s="163">
        <v>0</v>
      </c>
      <c r="M37" s="163">
        <v>0</v>
      </c>
      <c r="N37" s="164">
        <v>0</v>
      </c>
      <c r="O37" s="1097"/>
      <c r="P37" s="199" t="s">
        <v>218</v>
      </c>
      <c r="Q37" s="298">
        <v>0</v>
      </c>
      <c r="R37" s="163">
        <v>0</v>
      </c>
      <c r="S37" s="162">
        <v>0</v>
      </c>
      <c r="T37" s="164">
        <v>0</v>
      </c>
      <c r="U37" s="305">
        <v>0</v>
      </c>
      <c r="V37" s="162">
        <v>0</v>
      </c>
      <c r="W37" s="163">
        <v>0</v>
      </c>
      <c r="X37" s="164">
        <v>0</v>
      </c>
      <c r="Y37" s="305">
        <v>0</v>
      </c>
      <c r="Z37" s="162">
        <v>0</v>
      </c>
      <c r="AA37" s="163">
        <v>0</v>
      </c>
      <c r="AB37" s="164">
        <v>0</v>
      </c>
      <c r="AC37" s="47"/>
      <c r="AD37" s="47"/>
      <c r="AE37" s="1109"/>
      <c r="AF37" s="199" t="s">
        <v>218</v>
      </c>
      <c r="AG37" s="307">
        <v>0</v>
      </c>
      <c r="AH37" s="163">
        <v>0</v>
      </c>
      <c r="AI37" s="210">
        <v>0</v>
      </c>
      <c r="AJ37" s="211">
        <v>0</v>
      </c>
      <c r="AK37" s="178">
        <v>0</v>
      </c>
      <c r="AL37" s="163">
        <v>0</v>
      </c>
      <c r="AM37" s="210">
        <v>0</v>
      </c>
      <c r="AN37" s="211">
        <v>0</v>
      </c>
      <c r="AO37" s="307">
        <v>0</v>
      </c>
      <c r="AP37" s="163">
        <v>0</v>
      </c>
      <c r="AQ37" s="210">
        <v>0</v>
      </c>
      <c r="AR37" s="211">
        <v>0</v>
      </c>
      <c r="AS37" s="1097"/>
      <c r="AT37" s="199" t="s">
        <v>218</v>
      </c>
      <c r="AU37" s="307">
        <f t="shared" si="11"/>
        <v>0</v>
      </c>
      <c r="AV37" s="163">
        <f t="shared" si="12"/>
        <v>0</v>
      </c>
      <c r="AW37" s="163">
        <f t="shared" si="13"/>
        <v>0</v>
      </c>
      <c r="AX37" s="164">
        <v>0</v>
      </c>
      <c r="AY37" s="7"/>
      <c r="AZ37" s="13"/>
    </row>
    <row r="38" spans="1:52" ht="27" customHeight="1">
      <c r="A38" s="1105"/>
      <c r="B38" s="20" t="s">
        <v>52</v>
      </c>
      <c r="C38" s="299">
        <f>SUM(C28:C37)</f>
        <v>14100</v>
      </c>
      <c r="D38" s="300">
        <f>SUM(D28:D37)</f>
        <v>16865</v>
      </c>
      <c r="E38" s="170">
        <f>SUM(E28:E37)</f>
        <v>16325</v>
      </c>
      <c r="F38" s="182">
        <f>E38/D38</f>
        <v>0.96798102579306255</v>
      </c>
      <c r="G38" s="184">
        <f>SUM(G28:G37)</f>
        <v>52100</v>
      </c>
      <c r="H38" s="300">
        <f>SUM(H28:H37)</f>
        <v>53517</v>
      </c>
      <c r="I38" s="170">
        <f>SUM(I28:I37)</f>
        <v>44413</v>
      </c>
      <c r="J38" s="185">
        <f>I38/H38</f>
        <v>0.82988583067062804</v>
      </c>
      <c r="K38" s="302">
        <f>SUM(K28:K37)</f>
        <v>56800</v>
      </c>
      <c r="L38" s="173">
        <f>SUM(L28:L37)</f>
        <v>61720</v>
      </c>
      <c r="M38" s="170">
        <f>SUM(M28:M37)</f>
        <v>80838</v>
      </c>
      <c r="N38" s="172">
        <f>M38/L38</f>
        <v>1.3097537265068049</v>
      </c>
      <c r="O38" s="1098"/>
      <c r="P38" s="18" t="s">
        <v>52</v>
      </c>
      <c r="Q38" s="184">
        <f>SUM(Q28:Q37)</f>
        <v>10960</v>
      </c>
      <c r="R38" s="213">
        <f>SUM(R28:R37)</f>
        <v>11985</v>
      </c>
      <c r="S38" s="200">
        <f>SUM(S28:S37)</f>
        <v>12147</v>
      </c>
      <c r="T38" s="201">
        <f t="shared" si="3"/>
        <v>1.0135168961201502</v>
      </c>
      <c r="U38" s="174">
        <f>SUM(U28:U37)</f>
        <v>1512.7</v>
      </c>
      <c r="V38" s="175">
        <f>SUM(V28:V37)</f>
        <v>1512.7</v>
      </c>
      <c r="W38" s="170">
        <f>SUM(W28:W37)</f>
        <v>1463</v>
      </c>
      <c r="X38" s="172">
        <f>W38/V38</f>
        <v>0.96714484035168902</v>
      </c>
      <c r="Y38" s="184">
        <f>SUM(Y28:Y37)</f>
        <v>7600</v>
      </c>
      <c r="Z38" s="173">
        <f>SUM(Z28:Z37)</f>
        <v>7600</v>
      </c>
      <c r="AA38" s="200">
        <f>SUM(AA28:AA37)</f>
        <v>7573</v>
      </c>
      <c r="AB38" s="201">
        <f>AA38/Z38</f>
        <v>0.99644736842105264</v>
      </c>
      <c r="AC38" s="48"/>
      <c r="AD38" s="48"/>
      <c r="AE38" s="1110"/>
      <c r="AF38" s="8" t="s">
        <v>52</v>
      </c>
      <c r="AG38" s="212">
        <f>SUM(AG28:AG37)</f>
        <v>19380</v>
      </c>
      <c r="AH38" s="213">
        <f>SUM(AH28:AH37)</f>
        <v>19390</v>
      </c>
      <c r="AI38" s="169">
        <f>SUM(AI28:AI37)</f>
        <v>19661</v>
      </c>
      <c r="AJ38" s="201">
        <f>AI38/AH38</f>
        <v>1.0139762764311502</v>
      </c>
      <c r="AK38" s="184">
        <f>SUM(AK28:AK37)</f>
        <v>42</v>
      </c>
      <c r="AL38" s="173">
        <f>SUM(AL28:AL37)</f>
        <v>42</v>
      </c>
      <c r="AM38" s="169">
        <f>SUM(AM28:AM37)</f>
        <v>39</v>
      </c>
      <c r="AN38" s="201">
        <f>AM38/AL38</f>
        <v>0.9285714285714286</v>
      </c>
      <c r="AO38" s="184">
        <f>SUM(AO28:AO37)</f>
        <v>2116</v>
      </c>
      <c r="AP38" s="173">
        <f>SUM(AP28:AP37)</f>
        <v>2116</v>
      </c>
      <c r="AQ38" s="169">
        <f>SUM(AQ28:AQ37)</f>
        <v>2076</v>
      </c>
      <c r="AR38" s="201">
        <f>AQ38/AP38</f>
        <v>0.98109640831758038</v>
      </c>
      <c r="AS38" s="1098"/>
      <c r="AT38" s="8" t="s">
        <v>52</v>
      </c>
      <c r="AU38" s="223">
        <f>SUM(AU28:AU37)</f>
        <v>164610.70000000001</v>
      </c>
      <c r="AV38" s="173">
        <f>SUM(AV28:AV37)</f>
        <v>174747.7</v>
      </c>
      <c r="AW38" s="170">
        <f>SUM(AW28:AW37)</f>
        <v>184535</v>
      </c>
      <c r="AX38" s="172">
        <f>AW38/AV38</f>
        <v>1.0560081763594027</v>
      </c>
      <c r="AY38" s="10"/>
      <c r="AZ38" s="11"/>
    </row>
    <row r="39" spans="1:52" ht="33.75" customHeight="1">
      <c r="A39" s="1124" t="s">
        <v>51</v>
      </c>
      <c r="B39" s="1125"/>
      <c r="C39" s="174">
        <f>C38-C27</f>
        <v>3350</v>
      </c>
      <c r="D39" s="175">
        <f>D38-D27</f>
        <v>1954</v>
      </c>
      <c r="E39" s="170">
        <f>E38-E27</f>
        <v>7169</v>
      </c>
      <c r="F39" s="172">
        <f>E39/D39</f>
        <v>3.6688843398157625</v>
      </c>
      <c r="G39" s="174">
        <f>G38-G27</f>
        <v>40850</v>
      </c>
      <c r="H39" s="175">
        <f>H38-H27</f>
        <v>38096.629999999997</v>
      </c>
      <c r="I39" s="170">
        <f>I38-I27</f>
        <v>25461</v>
      </c>
      <c r="J39" s="172">
        <f>I39/H39</f>
        <v>0.66832683100841206</v>
      </c>
      <c r="K39" s="183">
        <f>K38-K27</f>
        <v>29100</v>
      </c>
      <c r="L39" s="175">
        <f>L38-L27</f>
        <v>25800.28</v>
      </c>
      <c r="M39" s="170">
        <f>M38-M27</f>
        <v>53552</v>
      </c>
      <c r="N39" s="172">
        <f>M39/L39</f>
        <v>2.0756363884422959</v>
      </c>
      <c r="O39" s="1128" t="s">
        <v>51</v>
      </c>
      <c r="P39" s="1129"/>
      <c r="Q39" s="174">
        <f>Q38-Q27</f>
        <v>2800</v>
      </c>
      <c r="R39" s="175">
        <f>R38-R27</f>
        <v>-6725.6500000000015</v>
      </c>
      <c r="S39" s="170">
        <f>S38-S27</f>
        <v>-8746</v>
      </c>
      <c r="T39" s="201">
        <f>S39/R39</f>
        <v>1.3003947573840444</v>
      </c>
      <c r="U39" s="174">
        <f>U38-U27</f>
        <v>-16091.3</v>
      </c>
      <c r="V39" s="175">
        <f>V38-V27</f>
        <v>-16091.3</v>
      </c>
      <c r="W39" s="170">
        <f>W38-W27</f>
        <v>-3616</v>
      </c>
      <c r="X39" s="348">
        <v>0</v>
      </c>
      <c r="Y39" s="174">
        <f>Y38-Y27</f>
        <v>-11310</v>
      </c>
      <c r="Z39" s="175">
        <f>Z38-Z27</f>
        <v>4290</v>
      </c>
      <c r="AA39" s="169">
        <f>AA38-AA27</f>
        <v>4865</v>
      </c>
      <c r="AB39" s="349">
        <f>AA39/Z39</f>
        <v>1.1340326340326341</v>
      </c>
      <c r="AC39" s="49"/>
      <c r="AD39" s="49"/>
      <c r="AE39" s="1126" t="s">
        <v>51</v>
      </c>
      <c r="AF39" s="1127"/>
      <c r="AG39" s="174">
        <f>AG38-AG27</f>
        <v>4880</v>
      </c>
      <c r="AH39" s="214">
        <f>AH38-AH27</f>
        <v>9553</v>
      </c>
      <c r="AI39" s="170">
        <f>AI38-AI27</f>
        <v>14641</v>
      </c>
      <c r="AJ39" s="201">
        <f>AI39/AH39</f>
        <v>1.5326075578352349</v>
      </c>
      <c r="AK39" s="174">
        <f>AK38-AK27</f>
        <v>-4418</v>
      </c>
      <c r="AL39" s="175">
        <f>AL38-AL27</f>
        <v>-4418</v>
      </c>
      <c r="AM39" s="170">
        <f>AM38-AM27</f>
        <v>-3647</v>
      </c>
      <c r="AN39" s="201">
        <f>AM39/AL39</f>
        <v>0.82548664554096873</v>
      </c>
      <c r="AO39" s="174">
        <f>AO38-AO27</f>
        <v>148</v>
      </c>
      <c r="AP39" s="175">
        <f>AP38-AP27</f>
        <v>148</v>
      </c>
      <c r="AQ39" s="170">
        <f>AQ38-AQ27</f>
        <v>1096</v>
      </c>
      <c r="AR39" s="349">
        <v>0</v>
      </c>
      <c r="AS39" s="1122" t="s">
        <v>51</v>
      </c>
      <c r="AT39" s="1123"/>
      <c r="AU39" s="174">
        <f>AU38-AU27</f>
        <v>49308.700000000012</v>
      </c>
      <c r="AV39" s="223">
        <f>AV38-AV27</f>
        <v>52606.960000000021</v>
      </c>
      <c r="AW39" s="170">
        <f>AW38-AW27</f>
        <v>90775</v>
      </c>
      <c r="AX39" s="172">
        <f>AW39/AV39</f>
        <v>1.7255321349114254</v>
      </c>
      <c r="AY39" s="10"/>
      <c r="AZ39" s="11"/>
    </row>
    <row r="40" spans="1:52">
      <c r="B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52">
      <c r="B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52">
      <c r="B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5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5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5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5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5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5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</sheetData>
  <mergeCells count="49">
    <mergeCell ref="AE11:AE27"/>
    <mergeCell ref="Y4:Z10"/>
    <mergeCell ref="AN4:AN10"/>
    <mergeCell ref="AE4:AE10"/>
    <mergeCell ref="Y2:AB2"/>
    <mergeCell ref="AS39:AT39"/>
    <mergeCell ref="A39:B39"/>
    <mergeCell ref="AE28:AE38"/>
    <mergeCell ref="AE39:AF39"/>
    <mergeCell ref="O39:P39"/>
    <mergeCell ref="A28:A38"/>
    <mergeCell ref="AS28:AS38"/>
    <mergeCell ref="O28:O38"/>
    <mergeCell ref="A11:A27"/>
    <mergeCell ref="A4:A10"/>
    <mergeCell ref="AZ4:AZ10"/>
    <mergeCell ref="AY2:AZ2"/>
    <mergeCell ref="AS4:AS10"/>
    <mergeCell ref="AU4:AV10"/>
    <mergeCell ref="AX4:AX10"/>
    <mergeCell ref="AS2:AT3"/>
    <mergeCell ref="AU2:AX2"/>
    <mergeCell ref="AS11:AS27"/>
    <mergeCell ref="AY4:AY10"/>
    <mergeCell ref="G2:J2"/>
    <mergeCell ref="AK4:AL10"/>
    <mergeCell ref="O11:O27"/>
    <mergeCell ref="AK2:AN2"/>
    <mergeCell ref="AG4:AH10"/>
    <mergeCell ref="A1:M1"/>
    <mergeCell ref="O1:AA1"/>
    <mergeCell ref="AB4:AB10"/>
    <mergeCell ref="AG2:AJ2"/>
    <mergeCell ref="C2:F2"/>
    <mergeCell ref="K2:N2"/>
    <mergeCell ref="O4:O10"/>
    <mergeCell ref="A2:B3"/>
    <mergeCell ref="AE2:AF3"/>
    <mergeCell ref="AJ4:AJ10"/>
    <mergeCell ref="Q2:T2"/>
    <mergeCell ref="AS1:AX1"/>
    <mergeCell ref="AE1:AQ1"/>
    <mergeCell ref="O2:P3"/>
    <mergeCell ref="U2:X2"/>
    <mergeCell ref="X4:X10"/>
    <mergeCell ref="U4:V10"/>
    <mergeCell ref="AO2:AR2"/>
    <mergeCell ref="AO4:AP10"/>
    <mergeCell ref="AR4:AR10"/>
  </mergeCells>
  <phoneticPr fontId="0" type="noConversion"/>
  <printOptions horizontalCentered="1"/>
  <pageMargins left="0.17" right="0.17" top="0.43307086614173229" bottom="0.19685039370078741" header="0.27559055118110237" footer="0.19685039370078741"/>
  <pageSetup paperSize="9" scale="64" fitToHeight="2" orientation="portrait" r:id="rId1"/>
  <headerFooter alignWithMargins="0">
    <oddFooter>&amp;LPřehled o hospodaření za rok 2014</oddFooter>
  </headerFooter>
  <colBreaks count="3" manualBreakCount="3">
    <brk id="14" max="1048575" man="1"/>
    <brk id="29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A145"/>
  <sheetViews>
    <sheetView view="pageLayout" zoomScale="40" zoomScaleNormal="100" zoomScaleSheetLayoutView="40" zoomScalePageLayoutView="40" workbookViewId="0">
      <selection activeCell="W7" sqref="W7"/>
    </sheetView>
  </sheetViews>
  <sheetFormatPr defaultColWidth="15.42578125" defaultRowHeight="12.75"/>
  <cols>
    <col min="1" max="1" width="3.42578125" style="2" customWidth="1"/>
    <col min="2" max="2" width="59.85546875" style="2" customWidth="1"/>
    <col min="3" max="3" width="16.28515625" style="2" customWidth="1"/>
    <col min="4" max="4" width="17.42578125" style="2" customWidth="1"/>
    <col min="5" max="5" width="17.140625" style="2" customWidth="1"/>
    <col min="6" max="6" width="14.85546875" style="2" customWidth="1"/>
    <col min="7" max="7" width="18.140625" style="2" customWidth="1"/>
    <col min="8" max="8" width="17.5703125" style="2" customWidth="1"/>
    <col min="9" max="9" width="18" style="2" customWidth="1"/>
    <col min="10" max="10" width="14.5703125" style="2" customWidth="1"/>
    <col min="11" max="11" width="19" style="2" customWidth="1"/>
    <col min="12" max="13" width="18" style="2" customWidth="1"/>
    <col min="14" max="14" width="14.85546875" style="2" customWidth="1"/>
    <col min="15" max="15" width="17.7109375" style="2" bestFit="1" customWidth="1"/>
    <col min="16" max="16" width="18.5703125" style="2" bestFit="1" customWidth="1"/>
    <col min="17" max="17" width="18" style="2" customWidth="1"/>
    <col min="18" max="18" width="16.42578125" style="2" customWidth="1"/>
    <col min="19" max="19" width="20.140625" style="2" bestFit="1" customWidth="1"/>
    <col min="20" max="20" width="17.5703125" style="2" customWidth="1"/>
    <col min="21" max="22" width="20.140625" style="2" customWidth="1"/>
    <col min="23" max="23" width="22.85546875" style="2" customWidth="1"/>
    <col min="24" max="24" width="19.28515625" style="2" customWidth="1"/>
    <col min="25" max="25" width="19.140625" style="2" customWidth="1"/>
    <col min="26" max="26" width="15.85546875" style="2" customWidth="1"/>
    <col min="27" max="27" width="0.140625" style="2" customWidth="1"/>
    <col min="28" max="16384" width="15.42578125" style="2"/>
  </cols>
  <sheetData>
    <row r="1" spans="1:27" ht="114.75" customHeight="1">
      <c r="A1" s="1132" t="s">
        <v>517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1" t="s">
        <v>603</v>
      </c>
      <c r="V1" s="1131"/>
    </row>
    <row r="2" spans="1:27" ht="35.25" customHeight="1">
      <c r="A2" s="1133" t="s">
        <v>36</v>
      </c>
      <c r="B2" s="1134"/>
      <c r="C2" s="1155" t="s">
        <v>346</v>
      </c>
      <c r="D2" s="1156"/>
      <c r="E2" s="1156"/>
      <c r="F2" s="1157"/>
      <c r="G2" s="1135" t="s">
        <v>221</v>
      </c>
      <c r="H2" s="1136"/>
      <c r="I2" s="1136"/>
      <c r="J2" s="1137"/>
      <c r="K2" s="1155" t="s">
        <v>141</v>
      </c>
      <c r="L2" s="1156"/>
      <c r="M2" s="1156"/>
      <c r="N2" s="1157"/>
      <c r="O2" s="1155" t="s">
        <v>128</v>
      </c>
      <c r="P2" s="1156"/>
      <c r="Q2" s="1156"/>
      <c r="R2" s="1157"/>
      <c r="S2" s="1138" t="s">
        <v>138</v>
      </c>
      <c r="T2" s="1139"/>
      <c r="U2" s="1139"/>
      <c r="V2" s="1140"/>
      <c r="AA2" s="35"/>
    </row>
    <row r="3" spans="1:27" ht="37.5" customHeight="1">
      <c r="A3" s="1134"/>
      <c r="B3" s="1134"/>
      <c r="C3" s="228" t="s">
        <v>37</v>
      </c>
      <c r="D3" s="229" t="s">
        <v>38</v>
      </c>
      <c r="E3" s="229" t="s">
        <v>39</v>
      </c>
      <c r="F3" s="230" t="s">
        <v>40</v>
      </c>
      <c r="G3" s="228" t="s">
        <v>37</v>
      </c>
      <c r="H3" s="229" t="s">
        <v>38</v>
      </c>
      <c r="I3" s="229" t="s">
        <v>39</v>
      </c>
      <c r="J3" s="230" t="s">
        <v>40</v>
      </c>
      <c r="K3" s="228" t="s">
        <v>37</v>
      </c>
      <c r="L3" s="229" t="s">
        <v>38</v>
      </c>
      <c r="M3" s="229" t="s">
        <v>39</v>
      </c>
      <c r="N3" s="230" t="s">
        <v>40</v>
      </c>
      <c r="O3" s="228" t="s">
        <v>37</v>
      </c>
      <c r="P3" s="229" t="s">
        <v>38</v>
      </c>
      <c r="Q3" s="229" t="s">
        <v>39</v>
      </c>
      <c r="R3" s="230" t="s">
        <v>41</v>
      </c>
      <c r="S3" s="228" t="s">
        <v>37</v>
      </c>
      <c r="T3" s="229" t="s">
        <v>38</v>
      </c>
      <c r="U3" s="229" t="s">
        <v>39</v>
      </c>
      <c r="V3" s="230" t="s">
        <v>41</v>
      </c>
      <c r="AA3" s="35"/>
    </row>
    <row r="4" spans="1:27" ht="39.950000000000003" customHeight="1">
      <c r="A4" s="1152" t="s">
        <v>48</v>
      </c>
      <c r="B4" s="224" t="s">
        <v>61</v>
      </c>
      <c r="C4" s="317">
        <v>0</v>
      </c>
      <c r="D4" s="318">
        <v>0</v>
      </c>
      <c r="E4" s="318">
        <v>0</v>
      </c>
      <c r="F4" s="319">
        <v>0</v>
      </c>
      <c r="G4" s="317">
        <v>24300</v>
      </c>
      <c r="H4" s="318">
        <v>13800</v>
      </c>
      <c r="I4" s="378">
        <v>3944</v>
      </c>
      <c r="J4" s="319">
        <f t="shared" ref="J4:J10" si="0">I4/H4</f>
        <v>0.28579710144927534</v>
      </c>
      <c r="K4" s="317">
        <v>0</v>
      </c>
      <c r="L4" s="318">
        <v>0</v>
      </c>
      <c r="M4" s="318">
        <v>0</v>
      </c>
      <c r="N4" s="319">
        <v>0</v>
      </c>
      <c r="O4" s="317">
        <v>0</v>
      </c>
      <c r="P4" s="318">
        <v>0</v>
      </c>
      <c r="Q4" s="318">
        <v>0</v>
      </c>
      <c r="R4" s="319">
        <v>0</v>
      </c>
      <c r="S4" s="317">
        <v>0</v>
      </c>
      <c r="T4" s="318">
        <v>0</v>
      </c>
      <c r="U4" s="318">
        <v>0</v>
      </c>
      <c r="V4" s="319">
        <v>0</v>
      </c>
      <c r="AA4" s="35"/>
    </row>
    <row r="5" spans="1:27" ht="39.950000000000003" customHeight="1">
      <c r="A5" s="1153"/>
      <c r="B5" s="225" t="s">
        <v>62</v>
      </c>
      <c r="C5" s="320">
        <v>0</v>
      </c>
      <c r="D5" s="321">
        <v>0</v>
      </c>
      <c r="E5" s="321">
        <v>0</v>
      </c>
      <c r="F5" s="322">
        <v>0</v>
      </c>
      <c r="G5" s="320">
        <v>5300</v>
      </c>
      <c r="H5" s="321">
        <v>5100</v>
      </c>
      <c r="I5" s="321">
        <v>585</v>
      </c>
      <c r="J5" s="322">
        <f t="shared" si="0"/>
        <v>0.11470588235294117</v>
      </c>
      <c r="K5" s="320">
        <v>0</v>
      </c>
      <c r="L5" s="321">
        <v>0</v>
      </c>
      <c r="M5" s="321">
        <v>0</v>
      </c>
      <c r="N5" s="322">
        <v>0</v>
      </c>
      <c r="O5" s="320">
        <v>0</v>
      </c>
      <c r="P5" s="321">
        <v>0</v>
      </c>
      <c r="Q5" s="321">
        <v>0</v>
      </c>
      <c r="R5" s="322">
        <v>0</v>
      </c>
      <c r="S5" s="320">
        <v>0</v>
      </c>
      <c r="T5" s="321">
        <v>0</v>
      </c>
      <c r="U5" s="321">
        <v>0</v>
      </c>
      <c r="V5" s="322">
        <v>0</v>
      </c>
      <c r="AA5" s="35"/>
    </row>
    <row r="6" spans="1:27" ht="39.950000000000003" customHeight="1">
      <c r="A6" s="1153"/>
      <c r="B6" s="226" t="s">
        <v>53</v>
      </c>
      <c r="C6" s="320">
        <v>0</v>
      </c>
      <c r="D6" s="321">
        <v>0</v>
      </c>
      <c r="E6" s="321">
        <v>0</v>
      </c>
      <c r="F6" s="322">
        <v>0</v>
      </c>
      <c r="G6" s="320">
        <v>690</v>
      </c>
      <c r="H6" s="321">
        <v>690</v>
      </c>
      <c r="I6" s="339">
        <v>1277</v>
      </c>
      <c r="J6" s="322">
        <f t="shared" si="0"/>
        <v>1.8507246376811595</v>
      </c>
      <c r="K6" s="320">
        <v>0</v>
      </c>
      <c r="L6" s="321">
        <v>0</v>
      </c>
      <c r="M6" s="321">
        <v>0</v>
      </c>
      <c r="N6" s="322">
        <v>0</v>
      </c>
      <c r="O6" s="320">
        <v>0</v>
      </c>
      <c r="P6" s="321">
        <v>0</v>
      </c>
      <c r="Q6" s="321">
        <v>0</v>
      </c>
      <c r="R6" s="322">
        <v>0</v>
      </c>
      <c r="S6" s="320">
        <v>0</v>
      </c>
      <c r="T6" s="321">
        <v>0</v>
      </c>
      <c r="U6" s="321">
        <v>0</v>
      </c>
      <c r="V6" s="322">
        <v>0</v>
      </c>
      <c r="AA6" s="35"/>
    </row>
    <row r="7" spans="1:27" ht="39.950000000000003" customHeight="1">
      <c r="A7" s="1153"/>
      <c r="B7" s="225" t="s">
        <v>14</v>
      </c>
      <c r="C7" s="320">
        <v>100</v>
      </c>
      <c r="D7" s="321">
        <v>100</v>
      </c>
      <c r="E7" s="321">
        <v>65</v>
      </c>
      <c r="F7" s="322">
        <f>E7/C7</f>
        <v>0.65</v>
      </c>
      <c r="G7" s="320">
        <v>3000</v>
      </c>
      <c r="H7" s="321">
        <v>2000</v>
      </c>
      <c r="I7" s="321">
        <v>132</v>
      </c>
      <c r="J7" s="322">
        <f t="shared" si="0"/>
        <v>6.6000000000000003E-2</v>
      </c>
      <c r="K7" s="320">
        <v>3000</v>
      </c>
      <c r="L7" s="321">
        <v>3600</v>
      </c>
      <c r="M7" s="321">
        <v>3336</v>
      </c>
      <c r="N7" s="322">
        <f>M7/L7</f>
        <v>0.92666666666666664</v>
      </c>
      <c r="O7" s="320">
        <v>0</v>
      </c>
      <c r="P7" s="321">
        <v>0</v>
      </c>
      <c r="Q7" s="321">
        <v>0</v>
      </c>
      <c r="R7" s="322">
        <v>0</v>
      </c>
      <c r="S7" s="320">
        <v>0</v>
      </c>
      <c r="T7" s="321">
        <v>0</v>
      </c>
      <c r="U7" s="321">
        <v>0</v>
      </c>
      <c r="V7" s="322">
        <v>0</v>
      </c>
      <c r="Z7" s="356">
        <f>H5+X8</f>
        <v>5100</v>
      </c>
      <c r="AA7" s="35"/>
    </row>
    <row r="8" spans="1:27" ht="39.950000000000003" customHeight="1">
      <c r="A8" s="1153"/>
      <c r="B8" s="225" t="s">
        <v>15</v>
      </c>
      <c r="C8" s="320">
        <v>0</v>
      </c>
      <c r="D8" s="321">
        <v>0</v>
      </c>
      <c r="E8" s="321">
        <v>0</v>
      </c>
      <c r="F8" s="322">
        <v>0</v>
      </c>
      <c r="G8" s="320">
        <f>1000+54</f>
        <v>1054</v>
      </c>
      <c r="H8" s="321">
        <v>654</v>
      </c>
      <c r="I8" s="339">
        <v>39</v>
      </c>
      <c r="J8" s="322">
        <f t="shared" si="0"/>
        <v>5.9633027522935783E-2</v>
      </c>
      <c r="K8" s="320">
        <v>0</v>
      </c>
      <c r="L8" s="321">
        <v>0</v>
      </c>
      <c r="M8" s="321">
        <v>0</v>
      </c>
      <c r="N8" s="322">
        <v>0</v>
      </c>
      <c r="O8" s="320">
        <v>0</v>
      </c>
      <c r="P8" s="321">
        <v>0</v>
      </c>
      <c r="Q8" s="321">
        <v>0</v>
      </c>
      <c r="R8" s="322">
        <v>0</v>
      </c>
      <c r="S8" s="320">
        <v>0</v>
      </c>
      <c r="T8" s="321">
        <v>0</v>
      </c>
      <c r="U8" s="321">
        <v>0</v>
      </c>
      <c r="V8" s="322">
        <v>0</v>
      </c>
      <c r="AA8" s="35"/>
    </row>
    <row r="9" spans="1:27" ht="39.950000000000003" customHeight="1">
      <c r="A9" s="1153"/>
      <c r="B9" s="225" t="s">
        <v>16</v>
      </c>
      <c r="C9" s="320">
        <v>0</v>
      </c>
      <c r="D9" s="321">
        <v>0</v>
      </c>
      <c r="E9" s="321">
        <v>0</v>
      </c>
      <c r="F9" s="322">
        <v>0</v>
      </c>
      <c r="G9" s="320">
        <f>200+200</f>
        <v>400</v>
      </c>
      <c r="H9" s="321">
        <v>200</v>
      </c>
      <c r="I9" s="321">
        <v>0</v>
      </c>
      <c r="J9" s="322">
        <f t="shared" si="0"/>
        <v>0</v>
      </c>
      <c r="K9" s="320">
        <v>0</v>
      </c>
      <c r="L9" s="321">
        <v>0</v>
      </c>
      <c r="M9" s="321">
        <v>0</v>
      </c>
      <c r="N9" s="322">
        <v>0</v>
      </c>
      <c r="O9" s="320">
        <v>0</v>
      </c>
      <c r="P9" s="321">
        <v>0</v>
      </c>
      <c r="Q9" s="321">
        <v>0</v>
      </c>
      <c r="R9" s="322">
        <v>0</v>
      </c>
      <c r="S9" s="320">
        <v>0</v>
      </c>
      <c r="T9" s="321">
        <v>0</v>
      </c>
      <c r="U9" s="321">
        <v>0</v>
      </c>
      <c r="V9" s="322">
        <v>0</v>
      </c>
      <c r="AA9" s="35"/>
    </row>
    <row r="10" spans="1:27" ht="39.950000000000003" customHeight="1">
      <c r="A10" s="1153"/>
      <c r="B10" s="225" t="s">
        <v>17</v>
      </c>
      <c r="C10" s="320">
        <v>1650</v>
      </c>
      <c r="D10" s="321">
        <v>2482.1999999999998</v>
      </c>
      <c r="E10" s="321">
        <v>1611</v>
      </c>
      <c r="F10" s="322">
        <f>E10/D10</f>
        <v>0.64902102973168962</v>
      </c>
      <c r="G10" s="320">
        <f>3000+2.5</f>
        <v>3002.5</v>
      </c>
      <c r="H10" s="321">
        <v>2963.3</v>
      </c>
      <c r="I10" s="321">
        <v>610</v>
      </c>
      <c r="J10" s="322">
        <f t="shared" si="0"/>
        <v>0.20585158438227649</v>
      </c>
      <c r="K10" s="320">
        <v>30</v>
      </c>
      <c r="L10" s="321">
        <v>30</v>
      </c>
      <c r="M10" s="321">
        <v>9</v>
      </c>
      <c r="N10" s="322">
        <f>M10/L10</f>
        <v>0.3</v>
      </c>
      <c r="O10" s="320">
        <v>0</v>
      </c>
      <c r="P10" s="321">
        <v>0</v>
      </c>
      <c r="Q10" s="321">
        <v>92</v>
      </c>
      <c r="R10" s="322">
        <v>0</v>
      </c>
      <c r="S10" s="320">
        <v>80</v>
      </c>
      <c r="T10" s="321">
        <v>80</v>
      </c>
      <c r="U10" s="321">
        <v>48</v>
      </c>
      <c r="V10" s="322">
        <f>U10/T10</f>
        <v>0.6</v>
      </c>
      <c r="AA10" s="35"/>
    </row>
    <row r="11" spans="1:27" ht="39.950000000000003" customHeight="1">
      <c r="A11" s="1153"/>
      <c r="B11" s="225" t="s">
        <v>54</v>
      </c>
      <c r="C11" s="320">
        <v>0</v>
      </c>
      <c r="D11" s="321">
        <v>0</v>
      </c>
      <c r="E11" s="321">
        <v>0</v>
      </c>
      <c r="F11" s="322">
        <v>0</v>
      </c>
      <c r="G11" s="320">
        <v>0</v>
      </c>
      <c r="H11" s="321">
        <v>0</v>
      </c>
      <c r="I11" s="321">
        <v>0</v>
      </c>
      <c r="J11" s="322">
        <v>0</v>
      </c>
      <c r="K11" s="320">
        <v>16000</v>
      </c>
      <c r="L11" s="321">
        <v>21000</v>
      </c>
      <c r="M11" s="321">
        <v>18902</v>
      </c>
      <c r="N11" s="322">
        <f>M11/L11</f>
        <v>0.90009523809523806</v>
      </c>
      <c r="O11" s="320">
        <v>0</v>
      </c>
      <c r="P11" s="321">
        <v>0</v>
      </c>
      <c r="Q11" s="321">
        <v>0</v>
      </c>
      <c r="R11" s="322">
        <v>0</v>
      </c>
      <c r="S11" s="320">
        <v>0</v>
      </c>
      <c r="T11" s="321">
        <v>0</v>
      </c>
      <c r="U11" s="339">
        <v>0</v>
      </c>
      <c r="V11" s="322">
        <v>0</v>
      </c>
      <c r="AA11" s="35"/>
    </row>
    <row r="12" spans="1:27" ht="39.950000000000003" customHeight="1">
      <c r="A12" s="1153"/>
      <c r="B12" s="225" t="s">
        <v>18</v>
      </c>
      <c r="C12" s="320">
        <v>0</v>
      </c>
      <c r="D12" s="321">
        <v>0</v>
      </c>
      <c r="E12" s="321">
        <v>0</v>
      </c>
      <c r="F12" s="322">
        <v>0</v>
      </c>
      <c r="G12" s="320">
        <v>35000</v>
      </c>
      <c r="H12" s="321">
        <v>35000</v>
      </c>
      <c r="I12" s="321">
        <v>18808</v>
      </c>
      <c r="J12" s="322">
        <f t="shared" ref="J12:J17" si="1">I12/H12</f>
        <v>0.53737142857142861</v>
      </c>
      <c r="K12" s="320">
        <v>0</v>
      </c>
      <c r="L12" s="321">
        <v>0</v>
      </c>
      <c r="M12" s="321">
        <v>0</v>
      </c>
      <c r="N12" s="322">
        <v>0</v>
      </c>
      <c r="O12" s="320">
        <v>0</v>
      </c>
      <c r="P12" s="321">
        <v>0</v>
      </c>
      <c r="Q12" s="321">
        <v>0</v>
      </c>
      <c r="R12" s="322">
        <v>0</v>
      </c>
      <c r="S12" s="320">
        <v>0</v>
      </c>
      <c r="T12" s="321">
        <v>0</v>
      </c>
      <c r="U12" s="321">
        <v>0</v>
      </c>
      <c r="V12" s="322">
        <v>0</v>
      </c>
      <c r="AA12" s="35"/>
    </row>
    <row r="13" spans="1:27" ht="39.950000000000003" customHeight="1">
      <c r="A13" s="1153"/>
      <c r="B13" s="225" t="s">
        <v>55</v>
      </c>
      <c r="C13" s="320">
        <v>185</v>
      </c>
      <c r="D13" s="321">
        <v>85</v>
      </c>
      <c r="E13" s="339">
        <v>315</v>
      </c>
      <c r="F13" s="322">
        <f>E13/D13</f>
        <v>3.7058823529411766</v>
      </c>
      <c r="G13" s="320">
        <v>50</v>
      </c>
      <c r="H13" s="321">
        <v>136.69999999999999</v>
      </c>
      <c r="I13" s="339">
        <v>30</v>
      </c>
      <c r="J13" s="322">
        <f t="shared" si="1"/>
        <v>0.2194586686174104</v>
      </c>
      <c r="K13" s="320">
        <v>500</v>
      </c>
      <c r="L13" s="321">
        <v>500</v>
      </c>
      <c r="M13" s="321">
        <v>87</v>
      </c>
      <c r="N13" s="322">
        <f>M13/L13</f>
        <v>0.17399999999999999</v>
      </c>
      <c r="O13" s="320">
        <v>16750</v>
      </c>
      <c r="P13" s="321">
        <v>20250</v>
      </c>
      <c r="Q13" s="321">
        <v>19802</v>
      </c>
      <c r="R13" s="322">
        <f>Q13/P13</f>
        <v>0.97787654320987649</v>
      </c>
      <c r="S13" s="320">
        <v>0</v>
      </c>
      <c r="T13" s="321">
        <v>0</v>
      </c>
      <c r="U13" s="321">
        <v>0</v>
      </c>
      <c r="V13" s="322">
        <v>0</v>
      </c>
      <c r="AA13" s="35"/>
    </row>
    <row r="14" spans="1:27" ht="39.950000000000003" customHeight="1">
      <c r="A14" s="1153"/>
      <c r="B14" s="225" t="s">
        <v>19</v>
      </c>
      <c r="C14" s="320">
        <v>0</v>
      </c>
      <c r="D14" s="321">
        <v>0</v>
      </c>
      <c r="E14" s="321">
        <v>0</v>
      </c>
      <c r="F14" s="322">
        <v>0</v>
      </c>
      <c r="G14" s="320">
        <v>0</v>
      </c>
      <c r="H14" s="321">
        <v>226500</v>
      </c>
      <c r="I14" s="321">
        <v>306002</v>
      </c>
      <c r="J14" s="322">
        <v>0</v>
      </c>
      <c r="K14" s="320">
        <v>0</v>
      </c>
      <c r="L14" s="321">
        <v>0</v>
      </c>
      <c r="M14" s="321">
        <v>0</v>
      </c>
      <c r="N14" s="322">
        <v>0</v>
      </c>
      <c r="O14" s="320">
        <v>0</v>
      </c>
      <c r="P14" s="321">
        <v>0</v>
      </c>
      <c r="Q14" s="321">
        <v>0</v>
      </c>
      <c r="R14" s="322">
        <v>0</v>
      </c>
      <c r="S14" s="320">
        <v>0</v>
      </c>
      <c r="T14" s="321">
        <v>0</v>
      </c>
      <c r="U14" s="321">
        <v>0</v>
      </c>
      <c r="V14" s="322">
        <v>0</v>
      </c>
      <c r="AA14" s="35"/>
    </row>
    <row r="15" spans="1:27" ht="39.950000000000003" customHeight="1">
      <c r="A15" s="1153"/>
      <c r="B15" s="225" t="s">
        <v>20</v>
      </c>
      <c r="C15" s="320">
        <v>0</v>
      </c>
      <c r="D15" s="321">
        <v>0</v>
      </c>
      <c r="E15" s="321">
        <v>0</v>
      </c>
      <c r="F15" s="322">
        <v>0</v>
      </c>
      <c r="G15" s="320">
        <f>800+70</f>
        <v>870</v>
      </c>
      <c r="H15" s="321">
        <v>820</v>
      </c>
      <c r="I15" s="321">
        <v>880</v>
      </c>
      <c r="J15" s="322">
        <f t="shared" si="1"/>
        <v>1.0731707317073171</v>
      </c>
      <c r="K15" s="320">
        <v>0</v>
      </c>
      <c r="L15" s="321">
        <v>0</v>
      </c>
      <c r="M15" s="321">
        <v>0</v>
      </c>
      <c r="N15" s="322">
        <v>0</v>
      </c>
      <c r="O15" s="320">
        <v>0</v>
      </c>
      <c r="P15" s="321">
        <v>0</v>
      </c>
      <c r="Q15" s="321">
        <v>0</v>
      </c>
      <c r="R15" s="322">
        <v>0</v>
      </c>
      <c r="S15" s="320">
        <v>0</v>
      </c>
      <c r="T15" s="321">
        <v>0</v>
      </c>
      <c r="U15" s="321">
        <v>0</v>
      </c>
      <c r="V15" s="322">
        <v>0</v>
      </c>
      <c r="AA15" s="35"/>
    </row>
    <row r="16" spans="1:27" ht="39.950000000000003" customHeight="1">
      <c r="A16" s="1153"/>
      <c r="B16" s="226" t="s">
        <v>235</v>
      </c>
      <c r="C16" s="320">
        <v>0</v>
      </c>
      <c r="D16" s="321">
        <v>0</v>
      </c>
      <c r="E16" s="321">
        <v>0</v>
      </c>
      <c r="F16" s="322">
        <v>0</v>
      </c>
      <c r="G16" s="320">
        <v>290000</v>
      </c>
      <c r="H16" s="321">
        <v>1000</v>
      </c>
      <c r="I16" s="321">
        <v>268</v>
      </c>
      <c r="J16" s="322">
        <f t="shared" si="1"/>
        <v>0.26800000000000002</v>
      </c>
      <c r="K16" s="320">
        <v>0</v>
      </c>
      <c r="L16" s="321">
        <v>0</v>
      </c>
      <c r="M16" s="321">
        <v>0</v>
      </c>
      <c r="N16" s="322">
        <v>0</v>
      </c>
      <c r="O16" s="320">
        <v>0</v>
      </c>
      <c r="P16" s="321">
        <v>0</v>
      </c>
      <c r="Q16" s="321">
        <v>0</v>
      </c>
      <c r="R16" s="322">
        <v>0</v>
      </c>
      <c r="S16" s="320">
        <v>0</v>
      </c>
      <c r="T16" s="321">
        <v>0</v>
      </c>
      <c r="U16" s="321">
        <v>0</v>
      </c>
      <c r="V16" s="322">
        <v>0</v>
      </c>
      <c r="AA16" s="35"/>
    </row>
    <row r="17" spans="1:27" ht="39.950000000000003" customHeight="1">
      <c r="A17" s="1153"/>
      <c r="B17" s="226" t="s">
        <v>224</v>
      </c>
      <c r="C17" s="320">
        <v>0</v>
      </c>
      <c r="D17" s="321">
        <v>0</v>
      </c>
      <c r="E17" s="321">
        <v>0</v>
      </c>
      <c r="F17" s="322">
        <v>0</v>
      </c>
      <c r="G17" s="320">
        <v>0</v>
      </c>
      <c r="H17" s="321">
        <v>62500</v>
      </c>
      <c r="I17" s="321">
        <v>95396</v>
      </c>
      <c r="J17" s="322">
        <f t="shared" si="1"/>
        <v>1.5263359999999999</v>
      </c>
      <c r="K17" s="320">
        <v>0</v>
      </c>
      <c r="L17" s="321">
        <v>0</v>
      </c>
      <c r="M17" s="321">
        <v>0</v>
      </c>
      <c r="N17" s="322">
        <v>0</v>
      </c>
      <c r="O17" s="320">
        <v>0</v>
      </c>
      <c r="P17" s="321">
        <v>0</v>
      </c>
      <c r="Q17" s="321">
        <v>0</v>
      </c>
      <c r="R17" s="322">
        <v>0</v>
      </c>
      <c r="S17" s="320">
        <v>0</v>
      </c>
      <c r="T17" s="321">
        <v>0</v>
      </c>
      <c r="U17" s="321">
        <v>0</v>
      </c>
      <c r="V17" s="322">
        <v>0</v>
      </c>
      <c r="AA17" s="35"/>
    </row>
    <row r="18" spans="1:27" ht="39.950000000000003" customHeight="1">
      <c r="A18" s="1153"/>
      <c r="B18" s="225" t="s">
        <v>21</v>
      </c>
      <c r="C18" s="320">
        <v>0</v>
      </c>
      <c r="D18" s="321">
        <v>0</v>
      </c>
      <c r="E18" s="321">
        <v>0</v>
      </c>
      <c r="F18" s="322">
        <v>0</v>
      </c>
      <c r="G18" s="320">
        <v>0</v>
      </c>
      <c r="H18" s="321">
        <v>0</v>
      </c>
      <c r="I18" s="321">
        <v>0</v>
      </c>
      <c r="J18" s="322">
        <v>0</v>
      </c>
      <c r="K18" s="320">
        <v>3600</v>
      </c>
      <c r="L18" s="321">
        <v>1500</v>
      </c>
      <c r="M18" s="321">
        <v>635</v>
      </c>
      <c r="N18" s="322">
        <f>M18/L18</f>
        <v>0.42333333333333334</v>
      </c>
      <c r="O18" s="320">
        <v>0</v>
      </c>
      <c r="P18" s="321">
        <v>0</v>
      </c>
      <c r="Q18" s="321">
        <v>0</v>
      </c>
      <c r="R18" s="322">
        <v>0</v>
      </c>
      <c r="S18" s="320">
        <v>0</v>
      </c>
      <c r="T18" s="321">
        <v>0</v>
      </c>
      <c r="U18" s="321">
        <v>0</v>
      </c>
      <c r="V18" s="322">
        <v>0</v>
      </c>
      <c r="AA18" s="35"/>
    </row>
    <row r="19" spans="1:27" ht="39.950000000000003" customHeight="1">
      <c r="A19" s="1153"/>
      <c r="B19" s="227" t="s">
        <v>220</v>
      </c>
      <c r="C19" s="323">
        <v>0</v>
      </c>
      <c r="D19" s="324">
        <v>0</v>
      </c>
      <c r="E19" s="324">
        <v>0</v>
      </c>
      <c r="F19" s="325">
        <v>0</v>
      </c>
      <c r="G19" s="323">
        <v>0</v>
      </c>
      <c r="H19" s="324">
        <v>0</v>
      </c>
      <c r="I19" s="324">
        <v>0</v>
      </c>
      <c r="J19" s="325">
        <v>0</v>
      </c>
      <c r="K19" s="323">
        <v>26000</v>
      </c>
      <c r="L19" s="324">
        <v>19300</v>
      </c>
      <c r="M19" s="324">
        <v>14807</v>
      </c>
      <c r="N19" s="325">
        <f>M19/L19</f>
        <v>0.76720207253886008</v>
      </c>
      <c r="O19" s="323">
        <v>0</v>
      </c>
      <c r="P19" s="324">
        <v>0</v>
      </c>
      <c r="Q19" s="324">
        <v>0</v>
      </c>
      <c r="R19" s="325">
        <v>0</v>
      </c>
      <c r="S19" s="323">
        <v>0</v>
      </c>
      <c r="T19" s="324">
        <v>0</v>
      </c>
      <c r="U19" s="324">
        <v>0</v>
      </c>
      <c r="V19" s="325">
        <v>0</v>
      </c>
      <c r="AA19" s="35"/>
    </row>
    <row r="20" spans="1:27" ht="45" customHeight="1">
      <c r="A20" s="1154"/>
      <c r="B20" s="37" t="s">
        <v>52</v>
      </c>
      <c r="C20" s="326">
        <f>SUM(C4:C19)</f>
        <v>1935</v>
      </c>
      <c r="D20" s="327">
        <f>SUM(D4:D19)</f>
        <v>2667.2</v>
      </c>
      <c r="E20" s="327">
        <f>SUM(E4:E19)</f>
        <v>1991</v>
      </c>
      <c r="F20" s="328">
        <f>E20/D20</f>
        <v>0.74647570485902826</v>
      </c>
      <c r="G20" s="326">
        <f>SUM(G4:G19)</f>
        <v>363666.5</v>
      </c>
      <c r="H20" s="327">
        <f>SUM(H4:H19)</f>
        <v>351364</v>
      </c>
      <c r="I20" s="379">
        <f>SUM(I4:I19)</f>
        <v>427971</v>
      </c>
      <c r="J20" s="328">
        <f>I20/H20</f>
        <v>1.2180274587037943</v>
      </c>
      <c r="K20" s="326">
        <f>SUM(K4:K19)</f>
        <v>49130</v>
      </c>
      <c r="L20" s="327">
        <f>SUM(L4:L19)</f>
        <v>45930</v>
      </c>
      <c r="M20" s="327">
        <f>SUM(M4:M19)</f>
        <v>37776</v>
      </c>
      <c r="N20" s="328">
        <f>M20/L20</f>
        <v>0.82246897452645329</v>
      </c>
      <c r="O20" s="326">
        <f>SUM(O4:O19)</f>
        <v>16750</v>
      </c>
      <c r="P20" s="327">
        <f>SUM(P4:P19)</f>
        <v>20250</v>
      </c>
      <c r="Q20" s="350">
        <f>SUM(Q4:Q19)</f>
        <v>19894</v>
      </c>
      <c r="R20" s="328">
        <f>Q20/P20</f>
        <v>0.98241975308641971</v>
      </c>
      <c r="S20" s="326">
        <f>SUM(S4:S19)</f>
        <v>80</v>
      </c>
      <c r="T20" s="327">
        <f>SUM(T4:T19)</f>
        <v>80</v>
      </c>
      <c r="U20" s="327">
        <f>SUM(U4:U19)</f>
        <v>48</v>
      </c>
      <c r="V20" s="328">
        <f>U20/T20</f>
        <v>0.6</v>
      </c>
      <c r="AA20" s="35"/>
    </row>
    <row r="21" spans="1:27" ht="39.950000000000003" customHeight="1">
      <c r="A21" s="1152" t="s">
        <v>49</v>
      </c>
      <c r="B21" s="224" t="s">
        <v>10</v>
      </c>
      <c r="C21" s="329">
        <v>0</v>
      </c>
      <c r="D21" s="330">
        <v>0</v>
      </c>
      <c r="E21" s="330">
        <v>0</v>
      </c>
      <c r="F21" s="331">
        <v>0</v>
      </c>
      <c r="G21" s="329">
        <v>0</v>
      </c>
      <c r="H21" s="330">
        <v>0</v>
      </c>
      <c r="I21" s="330">
        <v>0</v>
      </c>
      <c r="J21" s="331">
        <v>0</v>
      </c>
      <c r="K21" s="329">
        <v>10000</v>
      </c>
      <c r="L21" s="330">
        <v>10000</v>
      </c>
      <c r="M21" s="330">
        <v>7340</v>
      </c>
      <c r="N21" s="331">
        <f>M21/L21</f>
        <v>0.73399999999999999</v>
      </c>
      <c r="O21" s="329">
        <v>0</v>
      </c>
      <c r="P21" s="330">
        <v>0</v>
      </c>
      <c r="Q21" s="330">
        <v>0</v>
      </c>
      <c r="R21" s="331">
        <v>0</v>
      </c>
      <c r="S21" s="329">
        <v>0</v>
      </c>
      <c r="T21" s="330">
        <v>0</v>
      </c>
      <c r="U21" s="330">
        <v>0</v>
      </c>
      <c r="V21" s="331">
        <v>0</v>
      </c>
      <c r="AA21" s="35"/>
    </row>
    <row r="22" spans="1:27" ht="39.950000000000003" customHeight="1">
      <c r="A22" s="1153"/>
      <c r="B22" s="225" t="s">
        <v>24</v>
      </c>
      <c r="C22" s="320">
        <f>9602.5+1236.1</f>
        <v>10838.6</v>
      </c>
      <c r="D22" s="321">
        <v>11670.8</v>
      </c>
      <c r="E22" s="321">
        <v>11080</v>
      </c>
      <c r="F22" s="322">
        <f>E22/D22</f>
        <v>0.94937793467457254</v>
      </c>
      <c r="G22" s="320">
        <v>0</v>
      </c>
      <c r="H22" s="321">
        <v>0</v>
      </c>
      <c r="I22" s="321">
        <v>0</v>
      </c>
      <c r="J22" s="322">
        <v>0</v>
      </c>
      <c r="K22" s="320">
        <v>0</v>
      </c>
      <c r="L22" s="321">
        <v>0</v>
      </c>
      <c r="M22" s="321">
        <v>0</v>
      </c>
      <c r="N22" s="322">
        <v>0</v>
      </c>
      <c r="O22" s="320">
        <v>0</v>
      </c>
      <c r="P22" s="321">
        <v>0</v>
      </c>
      <c r="Q22" s="321">
        <v>0</v>
      </c>
      <c r="R22" s="322">
        <v>0</v>
      </c>
      <c r="S22" s="320">
        <v>45</v>
      </c>
      <c r="T22" s="321">
        <v>45</v>
      </c>
      <c r="U22" s="321">
        <v>27</v>
      </c>
      <c r="V22" s="322">
        <f>U22/T22</f>
        <v>0.6</v>
      </c>
      <c r="AA22" s="35"/>
    </row>
    <row r="23" spans="1:27" ht="39.950000000000003" customHeight="1">
      <c r="A23" s="1153"/>
      <c r="B23" s="225" t="s">
        <v>11</v>
      </c>
      <c r="C23" s="320">
        <v>5434.5</v>
      </c>
      <c r="D23" s="321">
        <v>5434.5</v>
      </c>
      <c r="E23" s="321">
        <v>1717</v>
      </c>
      <c r="F23" s="322">
        <f>E23/D23</f>
        <v>0.31594442911031373</v>
      </c>
      <c r="G23" s="320">
        <v>50</v>
      </c>
      <c r="H23" s="321">
        <v>50</v>
      </c>
      <c r="I23" s="321">
        <v>0</v>
      </c>
      <c r="J23" s="322">
        <v>0</v>
      </c>
      <c r="K23" s="320">
        <v>0</v>
      </c>
      <c r="L23" s="321">
        <v>0</v>
      </c>
      <c r="M23" s="321">
        <v>0</v>
      </c>
      <c r="N23" s="322">
        <v>0</v>
      </c>
      <c r="O23" s="320">
        <v>0</v>
      </c>
      <c r="P23" s="321">
        <v>0</v>
      </c>
      <c r="Q23" s="321">
        <v>0</v>
      </c>
      <c r="R23" s="322">
        <v>0</v>
      </c>
      <c r="S23" s="320">
        <v>0</v>
      </c>
      <c r="T23" s="321">
        <v>0</v>
      </c>
      <c r="U23" s="321">
        <v>0</v>
      </c>
      <c r="V23" s="322">
        <v>0</v>
      </c>
      <c r="AA23" s="35"/>
    </row>
    <row r="24" spans="1:27" ht="39.950000000000003" customHeight="1">
      <c r="A24" s="1153"/>
      <c r="B24" s="225" t="s">
        <v>12</v>
      </c>
      <c r="C24" s="320">
        <v>0</v>
      </c>
      <c r="D24" s="321">
        <v>0</v>
      </c>
      <c r="E24" s="321">
        <v>0</v>
      </c>
      <c r="F24" s="322">
        <v>0</v>
      </c>
      <c r="G24" s="320">
        <v>0</v>
      </c>
      <c r="H24" s="321">
        <v>0</v>
      </c>
      <c r="I24" s="321">
        <v>0</v>
      </c>
      <c r="J24" s="322">
        <v>0</v>
      </c>
      <c r="K24" s="320">
        <v>0</v>
      </c>
      <c r="L24" s="321">
        <v>0</v>
      </c>
      <c r="M24" s="321">
        <v>0</v>
      </c>
      <c r="N24" s="322">
        <v>0</v>
      </c>
      <c r="O24" s="320">
        <v>0</v>
      </c>
      <c r="P24" s="321">
        <v>0</v>
      </c>
      <c r="Q24" s="321">
        <v>0</v>
      </c>
      <c r="R24" s="322">
        <v>0</v>
      </c>
      <c r="S24" s="320">
        <v>0</v>
      </c>
      <c r="T24" s="321">
        <v>0</v>
      </c>
      <c r="U24" s="321">
        <v>0</v>
      </c>
      <c r="V24" s="322">
        <v>0</v>
      </c>
      <c r="AA24" s="35"/>
    </row>
    <row r="25" spans="1:27" ht="39.950000000000003" customHeight="1">
      <c r="A25" s="1153"/>
      <c r="B25" s="225" t="s">
        <v>59</v>
      </c>
      <c r="C25" s="320">
        <f>2222.7+1</f>
        <v>2223.6999999999998</v>
      </c>
      <c r="D25" s="321">
        <v>2223.6999999999998</v>
      </c>
      <c r="E25" s="321">
        <v>4175</v>
      </c>
      <c r="F25" s="322">
        <f>E25/D25</f>
        <v>1.8775014615280841</v>
      </c>
      <c r="G25" s="320">
        <v>120</v>
      </c>
      <c r="H25" s="321">
        <v>850</v>
      </c>
      <c r="I25" s="321">
        <v>836</v>
      </c>
      <c r="J25" s="322">
        <f>I25/H25</f>
        <v>0.98352941176470587</v>
      </c>
      <c r="K25" s="320">
        <v>0</v>
      </c>
      <c r="L25" s="321">
        <v>0</v>
      </c>
      <c r="M25" s="321">
        <v>0</v>
      </c>
      <c r="N25" s="322">
        <v>0</v>
      </c>
      <c r="O25" s="320">
        <v>0</v>
      </c>
      <c r="P25" s="321">
        <v>0</v>
      </c>
      <c r="Q25" s="321">
        <v>0</v>
      </c>
      <c r="R25" s="322">
        <v>0</v>
      </c>
      <c r="S25" s="320">
        <v>19</v>
      </c>
      <c r="T25" s="321">
        <v>83</v>
      </c>
      <c r="U25" s="321">
        <v>34</v>
      </c>
      <c r="V25" s="322">
        <f>U25/T25</f>
        <v>0.40963855421686746</v>
      </c>
      <c r="AA25" s="35"/>
    </row>
    <row r="26" spans="1:27" ht="39.950000000000003" customHeight="1">
      <c r="A26" s="1153"/>
      <c r="B26" s="225" t="s">
        <v>56</v>
      </c>
      <c r="C26" s="320">
        <v>0</v>
      </c>
      <c r="D26" s="321">
        <v>0</v>
      </c>
      <c r="E26" s="321">
        <v>0</v>
      </c>
      <c r="F26" s="322">
        <v>0</v>
      </c>
      <c r="G26" s="320">
        <v>0</v>
      </c>
      <c r="H26" s="321">
        <v>0</v>
      </c>
      <c r="I26" s="321">
        <v>0</v>
      </c>
      <c r="J26" s="322">
        <v>0</v>
      </c>
      <c r="K26" s="320">
        <v>290000</v>
      </c>
      <c r="L26" s="321">
        <v>385000</v>
      </c>
      <c r="M26" s="321">
        <v>380886</v>
      </c>
      <c r="N26" s="322">
        <f>M26/L26</f>
        <v>0.9893142857142857</v>
      </c>
      <c r="O26" s="320">
        <v>0</v>
      </c>
      <c r="P26" s="321">
        <v>0</v>
      </c>
      <c r="Q26" s="321">
        <v>0</v>
      </c>
      <c r="R26" s="322">
        <v>0</v>
      </c>
      <c r="S26" s="320">
        <v>0</v>
      </c>
      <c r="T26" s="321">
        <v>0</v>
      </c>
      <c r="U26" s="321">
        <v>0</v>
      </c>
      <c r="V26" s="322">
        <v>0</v>
      </c>
      <c r="AA26" s="35"/>
    </row>
    <row r="27" spans="1:27" ht="39.950000000000003" customHeight="1">
      <c r="A27" s="1153"/>
      <c r="B27" s="225" t="s">
        <v>57</v>
      </c>
      <c r="C27" s="320">
        <v>0</v>
      </c>
      <c r="D27" s="321">
        <v>0</v>
      </c>
      <c r="E27" s="321">
        <v>0</v>
      </c>
      <c r="F27" s="322">
        <v>0</v>
      </c>
      <c r="G27" s="320">
        <v>0</v>
      </c>
      <c r="H27" s="321">
        <v>0</v>
      </c>
      <c r="I27" s="321">
        <v>0</v>
      </c>
      <c r="J27" s="322">
        <v>0</v>
      </c>
      <c r="K27" s="320">
        <v>0</v>
      </c>
      <c r="L27" s="321">
        <v>18000</v>
      </c>
      <c r="M27" s="321">
        <v>23863</v>
      </c>
      <c r="N27" s="322">
        <f>M27/L27</f>
        <v>1.3257222222222222</v>
      </c>
      <c r="O27" s="320">
        <v>0</v>
      </c>
      <c r="P27" s="321">
        <v>0</v>
      </c>
      <c r="Q27" s="321">
        <v>0</v>
      </c>
      <c r="R27" s="322">
        <v>0</v>
      </c>
      <c r="S27" s="320">
        <v>0</v>
      </c>
      <c r="T27" s="321">
        <v>0</v>
      </c>
      <c r="U27" s="321">
        <v>0</v>
      </c>
      <c r="V27" s="322">
        <v>0</v>
      </c>
      <c r="AA27" s="35"/>
    </row>
    <row r="28" spans="1:27" ht="39.950000000000003" customHeight="1">
      <c r="A28" s="1153"/>
      <c r="B28" s="225" t="s">
        <v>13</v>
      </c>
      <c r="C28" s="320">
        <v>80</v>
      </c>
      <c r="D28" s="321">
        <v>80</v>
      </c>
      <c r="E28" s="321">
        <v>-77</v>
      </c>
      <c r="F28" s="322">
        <v>0</v>
      </c>
      <c r="G28" s="320">
        <v>0</v>
      </c>
      <c r="H28" s="321">
        <v>0</v>
      </c>
      <c r="I28" s="339">
        <v>0</v>
      </c>
      <c r="J28" s="322">
        <v>0</v>
      </c>
      <c r="K28" s="320">
        <v>100</v>
      </c>
      <c r="L28" s="321">
        <v>200</v>
      </c>
      <c r="M28" s="321">
        <v>94</v>
      </c>
      <c r="N28" s="322">
        <f>M28/L28</f>
        <v>0.47</v>
      </c>
      <c r="O28" s="320">
        <v>0</v>
      </c>
      <c r="P28" s="321">
        <v>0</v>
      </c>
      <c r="Q28" s="321">
        <v>0</v>
      </c>
      <c r="R28" s="322">
        <v>0</v>
      </c>
      <c r="S28" s="320">
        <v>0</v>
      </c>
      <c r="T28" s="321">
        <v>0</v>
      </c>
      <c r="U28" s="321">
        <v>0</v>
      </c>
      <c r="V28" s="322">
        <v>0</v>
      </c>
      <c r="AA28" s="35"/>
    </row>
    <row r="29" spans="1:27" ht="39.950000000000003" customHeight="1">
      <c r="A29" s="1153"/>
      <c r="B29" s="225" t="s">
        <v>58</v>
      </c>
      <c r="C29" s="320">
        <v>0</v>
      </c>
      <c r="D29" s="321">
        <v>0</v>
      </c>
      <c r="E29" s="321">
        <v>0</v>
      </c>
      <c r="F29" s="322">
        <v>0</v>
      </c>
      <c r="G29" s="320">
        <v>1000</v>
      </c>
      <c r="H29" s="321">
        <v>1000</v>
      </c>
      <c r="I29" s="321">
        <v>3131</v>
      </c>
      <c r="J29" s="322">
        <f>I29/H29</f>
        <v>3.1309999999999998</v>
      </c>
      <c r="K29" s="320">
        <v>0</v>
      </c>
      <c r="L29" s="321">
        <v>0</v>
      </c>
      <c r="M29" s="321">
        <v>0</v>
      </c>
      <c r="N29" s="322">
        <v>0</v>
      </c>
      <c r="O29" s="320">
        <v>0</v>
      </c>
      <c r="P29" s="321">
        <v>0</v>
      </c>
      <c r="Q29" s="321">
        <v>0</v>
      </c>
      <c r="R29" s="322">
        <v>0</v>
      </c>
      <c r="S29" s="320">
        <v>0</v>
      </c>
      <c r="T29" s="321">
        <v>0</v>
      </c>
      <c r="U29" s="321">
        <v>0</v>
      </c>
      <c r="V29" s="322">
        <v>0</v>
      </c>
      <c r="AA29" s="35"/>
    </row>
    <row r="30" spans="1:27" ht="39.950000000000003" customHeight="1">
      <c r="A30" s="1153"/>
      <c r="B30" s="231" t="s">
        <v>234</v>
      </c>
      <c r="C30" s="843">
        <v>0</v>
      </c>
      <c r="D30" s="844">
        <v>0</v>
      </c>
      <c r="E30" s="844">
        <v>0</v>
      </c>
      <c r="F30" s="845">
        <v>0</v>
      </c>
      <c r="G30" s="843">
        <v>190000</v>
      </c>
      <c r="H30" s="844">
        <v>190000</v>
      </c>
      <c r="I30" s="844">
        <v>320744</v>
      </c>
      <c r="J30" s="845">
        <f>I30/H30</f>
        <v>1.6881263157894737</v>
      </c>
      <c r="K30" s="843">
        <v>0</v>
      </c>
      <c r="L30" s="844">
        <v>0</v>
      </c>
      <c r="M30" s="844">
        <v>0</v>
      </c>
      <c r="N30" s="845">
        <v>0</v>
      </c>
      <c r="O30" s="843">
        <v>0</v>
      </c>
      <c r="P30" s="844">
        <v>0</v>
      </c>
      <c r="Q30" s="844">
        <v>0</v>
      </c>
      <c r="R30" s="845">
        <v>0</v>
      </c>
      <c r="S30" s="843">
        <v>0</v>
      </c>
      <c r="T30" s="844">
        <v>0</v>
      </c>
      <c r="U30" s="844">
        <v>0</v>
      </c>
      <c r="V30" s="845">
        <v>0</v>
      </c>
      <c r="AA30" s="35"/>
    </row>
    <row r="31" spans="1:27" ht="39.950000000000003" customHeight="1">
      <c r="A31" s="1153"/>
      <c r="B31" s="703" t="s">
        <v>519</v>
      </c>
      <c r="C31" s="704">
        <v>0</v>
      </c>
      <c r="D31" s="705">
        <v>0</v>
      </c>
      <c r="E31" s="705">
        <v>0</v>
      </c>
      <c r="F31" s="377">
        <v>0</v>
      </c>
      <c r="G31" s="704">
        <v>0</v>
      </c>
      <c r="H31" s="705">
        <v>0</v>
      </c>
      <c r="I31" s="705">
        <v>0</v>
      </c>
      <c r="J31" s="377">
        <v>0</v>
      </c>
      <c r="K31" s="704">
        <v>0</v>
      </c>
      <c r="L31" s="705">
        <v>0</v>
      </c>
      <c r="M31" s="705">
        <v>0</v>
      </c>
      <c r="N31" s="842">
        <v>0</v>
      </c>
      <c r="O31" s="704">
        <v>0</v>
      </c>
      <c r="P31" s="705">
        <v>0</v>
      </c>
      <c r="Q31" s="705">
        <v>0</v>
      </c>
      <c r="R31" s="377">
        <v>0</v>
      </c>
      <c r="S31" s="704">
        <v>0</v>
      </c>
      <c r="T31" s="705">
        <v>0</v>
      </c>
      <c r="U31" s="705">
        <v>0</v>
      </c>
      <c r="V31" s="377">
        <v>0</v>
      </c>
      <c r="AA31" s="35"/>
    </row>
    <row r="32" spans="1:27" ht="45" customHeight="1">
      <c r="A32" s="1154"/>
      <c r="B32" s="38" t="s">
        <v>52</v>
      </c>
      <c r="C32" s="326">
        <f>SUM(C21:C31)</f>
        <v>18576.8</v>
      </c>
      <c r="D32" s="327">
        <f>SUM(D21:D31)</f>
        <v>19409</v>
      </c>
      <c r="E32" s="327">
        <f>SUM(E21:E31)</f>
        <v>16895</v>
      </c>
      <c r="F32" s="328">
        <f>E32/D32</f>
        <v>0.87047246122932664</v>
      </c>
      <c r="G32" s="326">
        <f>SUM(G21:G31)</f>
        <v>191170</v>
      </c>
      <c r="H32" s="327">
        <f>SUM(H21:H31)</f>
        <v>191900</v>
      </c>
      <c r="I32" s="327">
        <f>SUM(I21:I31)</f>
        <v>324711</v>
      </c>
      <c r="J32" s="328">
        <f>I32/H32</f>
        <v>1.6920844189682127</v>
      </c>
      <c r="K32" s="326">
        <f>SUM(K21:K31)</f>
        <v>300100</v>
      </c>
      <c r="L32" s="327">
        <f>SUM(L21:L31)</f>
        <v>413200</v>
      </c>
      <c r="M32" s="327">
        <f>SUM(M21:M31)</f>
        <v>412183</v>
      </c>
      <c r="N32" s="328">
        <f>M32/L32</f>
        <v>0.99753872216844142</v>
      </c>
      <c r="O32" s="326">
        <f>SUM(O21:O31)</f>
        <v>0</v>
      </c>
      <c r="P32" s="327">
        <f>SUM(P21:P31)</f>
        <v>0</v>
      </c>
      <c r="Q32" s="327">
        <f>SUM(Q21:Q31)</f>
        <v>0</v>
      </c>
      <c r="R32" s="328">
        <v>0</v>
      </c>
      <c r="S32" s="326">
        <f>SUM(S21:S31)</f>
        <v>64</v>
      </c>
      <c r="T32" s="327">
        <f>SUM(T21:T31)</f>
        <v>128</v>
      </c>
      <c r="U32" s="327">
        <f>SUM(U21:U31)</f>
        <v>61</v>
      </c>
      <c r="V32" s="328">
        <f>U32/T32</f>
        <v>0.4765625</v>
      </c>
      <c r="AA32" s="35"/>
    </row>
    <row r="33" spans="1:27" ht="45" hidden="1" customHeight="1">
      <c r="A33" s="150"/>
      <c r="B33" s="232"/>
      <c r="C33" s="148"/>
      <c r="D33" s="148"/>
      <c r="E33" s="148"/>
      <c r="F33" s="233"/>
      <c r="G33" s="148"/>
      <c r="H33" s="148"/>
      <c r="I33" s="148"/>
      <c r="J33" s="233"/>
      <c r="K33" s="148"/>
      <c r="L33" s="148"/>
      <c r="M33" s="148"/>
      <c r="N33" s="149"/>
      <c r="O33" s="148"/>
      <c r="P33" s="148"/>
      <c r="Q33" s="148"/>
      <c r="R33" s="233"/>
      <c r="S33" s="148"/>
      <c r="T33" s="148"/>
      <c r="U33" s="148"/>
      <c r="V33" s="149"/>
      <c r="AA33" s="35"/>
    </row>
    <row r="34" spans="1:27" ht="120" customHeight="1">
      <c r="A34" s="1147" t="s">
        <v>518</v>
      </c>
      <c r="B34" s="1148"/>
      <c r="C34" s="1148"/>
      <c r="D34" s="1148"/>
      <c r="E34" s="1148"/>
      <c r="F34" s="1148"/>
      <c r="G34" s="1148"/>
      <c r="H34" s="1148"/>
      <c r="I34" s="1148"/>
      <c r="J34" s="1148"/>
      <c r="K34" s="1148"/>
      <c r="L34" s="1148"/>
      <c r="M34" s="1148"/>
      <c r="N34" s="1148"/>
      <c r="O34" s="1148"/>
      <c r="P34" s="1148"/>
      <c r="Q34" s="1148"/>
      <c r="R34" s="1148"/>
      <c r="S34" s="979"/>
      <c r="T34" s="979"/>
      <c r="U34" s="151"/>
      <c r="V34" s="152"/>
      <c r="W34" s="35"/>
      <c r="X34" s="35"/>
      <c r="Y34" s="35"/>
      <c r="Z34" s="35"/>
      <c r="AA34" s="35"/>
    </row>
    <row r="35" spans="1:27" ht="36" customHeight="1">
      <c r="A35" s="1133" t="s">
        <v>36</v>
      </c>
      <c r="B35" s="1134"/>
      <c r="C35" s="1141" t="s">
        <v>129</v>
      </c>
      <c r="D35" s="1142"/>
      <c r="E35" s="1142"/>
      <c r="F35" s="1143"/>
      <c r="G35" s="1135" t="s">
        <v>222</v>
      </c>
      <c r="H35" s="1136"/>
      <c r="I35" s="1136"/>
      <c r="J35" s="1137"/>
      <c r="K35" s="1138" t="s">
        <v>428</v>
      </c>
      <c r="L35" s="1139"/>
      <c r="M35" s="1139"/>
      <c r="N35" s="1140"/>
      <c r="O35" s="1144" t="s">
        <v>139</v>
      </c>
      <c r="P35" s="1145"/>
      <c r="Q35" s="1145"/>
      <c r="R35" s="1146"/>
      <c r="S35" s="1144" t="s">
        <v>60</v>
      </c>
      <c r="T35" s="1145"/>
      <c r="U35" s="1145"/>
      <c r="V35" s="1146"/>
      <c r="W35" s="35"/>
      <c r="X35" s="35"/>
      <c r="Y35" s="35"/>
      <c r="Z35" s="35"/>
      <c r="AA35" s="35"/>
    </row>
    <row r="36" spans="1:27" ht="36" customHeight="1">
      <c r="A36" s="1134"/>
      <c r="B36" s="1134"/>
      <c r="C36" s="228" t="s">
        <v>37</v>
      </c>
      <c r="D36" s="229" t="s">
        <v>38</v>
      </c>
      <c r="E36" s="229" t="s">
        <v>39</v>
      </c>
      <c r="F36" s="234" t="s">
        <v>40</v>
      </c>
      <c r="G36" s="228" t="s">
        <v>37</v>
      </c>
      <c r="H36" s="229" t="s">
        <v>38</v>
      </c>
      <c r="I36" s="229" t="s">
        <v>39</v>
      </c>
      <c r="J36" s="230" t="s">
        <v>41</v>
      </c>
      <c r="K36" s="228" t="s">
        <v>37</v>
      </c>
      <c r="L36" s="229" t="s">
        <v>38</v>
      </c>
      <c r="M36" s="229" t="s">
        <v>39</v>
      </c>
      <c r="N36" s="230" t="s">
        <v>40</v>
      </c>
      <c r="O36" s="228" t="s">
        <v>37</v>
      </c>
      <c r="P36" s="229" t="s">
        <v>38</v>
      </c>
      <c r="Q36" s="229" t="s">
        <v>39</v>
      </c>
      <c r="R36" s="230" t="s">
        <v>41</v>
      </c>
      <c r="S36" s="228" t="s">
        <v>37</v>
      </c>
      <c r="T36" s="229" t="s">
        <v>38</v>
      </c>
      <c r="U36" s="229" t="s">
        <v>39</v>
      </c>
      <c r="V36" s="230" t="s">
        <v>41</v>
      </c>
      <c r="W36" s="35"/>
      <c r="X36" s="35"/>
      <c r="Y36" s="35"/>
      <c r="Z36" s="35"/>
      <c r="AA36" s="35"/>
    </row>
    <row r="37" spans="1:27" ht="35.1" customHeight="1">
      <c r="A37" s="1149" t="s">
        <v>48</v>
      </c>
      <c r="B37" s="224" t="s">
        <v>61</v>
      </c>
      <c r="C37" s="329">
        <v>0</v>
      </c>
      <c r="D37" s="330">
        <v>0</v>
      </c>
      <c r="E37" s="330">
        <v>0</v>
      </c>
      <c r="F37" s="331">
        <v>0</v>
      </c>
      <c r="G37" s="329">
        <v>0</v>
      </c>
      <c r="H37" s="330">
        <v>0</v>
      </c>
      <c r="I37" s="330">
        <v>0</v>
      </c>
      <c r="J37" s="331">
        <v>0</v>
      </c>
      <c r="K37" s="329">
        <v>0</v>
      </c>
      <c r="L37" s="330">
        <v>0</v>
      </c>
      <c r="M37" s="330">
        <v>0</v>
      </c>
      <c r="N37" s="331">
        <v>0</v>
      </c>
      <c r="O37" s="329">
        <v>0</v>
      </c>
      <c r="P37" s="330">
        <v>0</v>
      </c>
      <c r="Q37" s="330">
        <v>0</v>
      </c>
      <c r="R37" s="331">
        <v>0</v>
      </c>
      <c r="S37" s="329">
        <f t="shared" ref="S37:T39" si="2">G4+K4+O4+S4+W4+G37+K37+O37</f>
        <v>24300</v>
      </c>
      <c r="T37" s="335">
        <f t="shared" si="2"/>
        <v>13800</v>
      </c>
      <c r="U37" s="330">
        <f t="shared" ref="U37:U52" si="3">E4+I4+M4+Q4+U4+Y4+I37+M37+Q37</f>
        <v>3944</v>
      </c>
      <c r="V37" s="331">
        <f>U37/T37</f>
        <v>0.28579710144927534</v>
      </c>
      <c r="W37" s="104"/>
      <c r="X37" s="104"/>
      <c r="Y37" s="104"/>
      <c r="Z37" s="35"/>
      <c r="AA37" s="35"/>
    </row>
    <row r="38" spans="1:27" ht="35.1" customHeight="1">
      <c r="A38" s="1150"/>
      <c r="B38" s="225" t="s">
        <v>62</v>
      </c>
      <c r="C38" s="320">
        <v>0</v>
      </c>
      <c r="D38" s="321">
        <v>0</v>
      </c>
      <c r="E38" s="321">
        <v>0</v>
      </c>
      <c r="F38" s="322">
        <v>0</v>
      </c>
      <c r="G38" s="320">
        <v>0</v>
      </c>
      <c r="H38" s="321">
        <v>0</v>
      </c>
      <c r="I38" s="321">
        <v>0</v>
      </c>
      <c r="J38" s="322">
        <v>0</v>
      </c>
      <c r="K38" s="320">
        <v>0</v>
      </c>
      <c r="L38" s="321">
        <v>0</v>
      </c>
      <c r="M38" s="321">
        <v>0</v>
      </c>
      <c r="N38" s="322">
        <v>0</v>
      </c>
      <c r="O38" s="320">
        <v>0</v>
      </c>
      <c r="P38" s="321">
        <v>0</v>
      </c>
      <c r="Q38" s="321">
        <v>0</v>
      </c>
      <c r="R38" s="322">
        <v>0</v>
      </c>
      <c r="S38" s="336">
        <f t="shared" si="2"/>
        <v>5300</v>
      </c>
      <c r="T38" s="321">
        <f t="shared" si="2"/>
        <v>5100</v>
      </c>
      <c r="U38" s="337">
        <f t="shared" si="3"/>
        <v>585</v>
      </c>
      <c r="V38" s="322">
        <f t="shared" ref="V38:V65" si="4">U38/T38</f>
        <v>0.11470588235294117</v>
      </c>
      <c r="W38" s="104"/>
      <c r="X38" s="104"/>
      <c r="Y38" s="104"/>
      <c r="Z38" s="35"/>
      <c r="AA38" s="35"/>
    </row>
    <row r="39" spans="1:27" ht="35.1" customHeight="1">
      <c r="A39" s="1150"/>
      <c r="B39" s="226" t="s">
        <v>53</v>
      </c>
      <c r="C39" s="320">
        <v>0</v>
      </c>
      <c r="D39" s="321">
        <v>0</v>
      </c>
      <c r="E39" s="321">
        <v>0</v>
      </c>
      <c r="F39" s="322">
        <v>0</v>
      </c>
      <c r="G39" s="320">
        <v>0</v>
      </c>
      <c r="H39" s="321">
        <v>0</v>
      </c>
      <c r="I39" s="321">
        <v>0</v>
      </c>
      <c r="J39" s="322">
        <v>0</v>
      </c>
      <c r="K39" s="320">
        <v>0</v>
      </c>
      <c r="L39" s="321">
        <v>0</v>
      </c>
      <c r="M39" s="321">
        <v>0</v>
      </c>
      <c r="N39" s="322">
        <v>0</v>
      </c>
      <c r="O39" s="320">
        <v>0</v>
      </c>
      <c r="P39" s="321">
        <v>0</v>
      </c>
      <c r="Q39" s="321">
        <v>0</v>
      </c>
      <c r="R39" s="322">
        <v>0</v>
      </c>
      <c r="S39" s="320">
        <f t="shared" si="2"/>
        <v>690</v>
      </c>
      <c r="T39" s="321">
        <f t="shared" si="2"/>
        <v>690</v>
      </c>
      <c r="U39" s="321">
        <f t="shared" si="3"/>
        <v>1277</v>
      </c>
      <c r="V39" s="322">
        <f t="shared" si="4"/>
        <v>1.8507246376811595</v>
      </c>
      <c r="W39" s="104"/>
      <c r="X39" s="104"/>
      <c r="Y39" s="104"/>
      <c r="Z39" s="35"/>
      <c r="AA39" s="35"/>
    </row>
    <row r="40" spans="1:27" ht="35.1" customHeight="1">
      <c r="A40" s="1150"/>
      <c r="B40" s="225" t="s">
        <v>14</v>
      </c>
      <c r="C40" s="320">
        <v>0</v>
      </c>
      <c r="D40" s="321">
        <v>0</v>
      </c>
      <c r="E40" s="321">
        <v>0</v>
      </c>
      <c r="F40" s="322">
        <v>0</v>
      </c>
      <c r="G40" s="320">
        <v>0</v>
      </c>
      <c r="H40" s="321">
        <v>0</v>
      </c>
      <c r="I40" s="321">
        <v>0</v>
      </c>
      <c r="J40" s="322">
        <v>0</v>
      </c>
      <c r="K40" s="320">
        <v>0</v>
      </c>
      <c r="L40" s="321">
        <v>0</v>
      </c>
      <c r="M40" s="321">
        <v>0</v>
      </c>
      <c r="N40" s="322">
        <v>0</v>
      </c>
      <c r="O40" s="320">
        <v>0</v>
      </c>
      <c r="P40" s="321">
        <v>0</v>
      </c>
      <c r="Q40" s="321">
        <v>0</v>
      </c>
      <c r="R40" s="322">
        <v>0</v>
      </c>
      <c r="S40" s="320">
        <f t="shared" ref="S40:T46" si="5">C7+G7+K7+O7+S7+W7+G40+K40+O40</f>
        <v>6100</v>
      </c>
      <c r="T40" s="321">
        <f t="shared" si="5"/>
        <v>5700</v>
      </c>
      <c r="U40" s="321">
        <f t="shared" si="3"/>
        <v>3533</v>
      </c>
      <c r="V40" s="322">
        <f t="shared" si="4"/>
        <v>0.61982456140350872</v>
      </c>
      <c r="W40" s="104"/>
      <c r="X40" s="104"/>
      <c r="Y40" s="104"/>
      <c r="Z40" s="35"/>
      <c r="AA40" s="35"/>
    </row>
    <row r="41" spans="1:27" ht="35.1" customHeight="1">
      <c r="A41" s="1150"/>
      <c r="B41" s="225" t="s">
        <v>15</v>
      </c>
      <c r="C41" s="320">
        <v>0</v>
      </c>
      <c r="D41" s="321">
        <v>0</v>
      </c>
      <c r="E41" s="321">
        <v>0</v>
      </c>
      <c r="F41" s="322">
        <v>0</v>
      </c>
      <c r="G41" s="320">
        <v>0</v>
      </c>
      <c r="H41" s="321">
        <v>0</v>
      </c>
      <c r="I41" s="321">
        <v>0</v>
      </c>
      <c r="J41" s="322">
        <v>0</v>
      </c>
      <c r="K41" s="320">
        <v>0</v>
      </c>
      <c r="L41" s="321">
        <v>0</v>
      </c>
      <c r="M41" s="321">
        <v>0</v>
      </c>
      <c r="N41" s="322">
        <v>0</v>
      </c>
      <c r="O41" s="320">
        <v>0</v>
      </c>
      <c r="P41" s="321">
        <v>0</v>
      </c>
      <c r="Q41" s="321">
        <v>0</v>
      </c>
      <c r="R41" s="322">
        <v>0</v>
      </c>
      <c r="S41" s="320">
        <f t="shared" si="5"/>
        <v>1054</v>
      </c>
      <c r="T41" s="321">
        <f t="shared" si="5"/>
        <v>654</v>
      </c>
      <c r="U41" s="321">
        <f t="shared" si="3"/>
        <v>39</v>
      </c>
      <c r="V41" s="322">
        <f t="shared" si="4"/>
        <v>5.9633027522935783E-2</v>
      </c>
      <c r="W41" s="104"/>
      <c r="X41" s="104"/>
      <c r="Y41" s="104"/>
      <c r="Z41" s="35"/>
      <c r="AA41" s="35"/>
    </row>
    <row r="42" spans="1:27" ht="35.1" customHeight="1">
      <c r="A42" s="1150"/>
      <c r="B42" s="225" t="s">
        <v>16</v>
      </c>
      <c r="C42" s="320">
        <v>0</v>
      </c>
      <c r="D42" s="321">
        <v>0</v>
      </c>
      <c r="E42" s="321">
        <v>0</v>
      </c>
      <c r="F42" s="322">
        <v>0</v>
      </c>
      <c r="G42" s="320">
        <v>0</v>
      </c>
      <c r="H42" s="321">
        <v>0</v>
      </c>
      <c r="I42" s="321">
        <v>0</v>
      </c>
      <c r="J42" s="322">
        <v>0</v>
      </c>
      <c r="K42" s="320">
        <v>0</v>
      </c>
      <c r="L42" s="321">
        <v>0</v>
      </c>
      <c r="M42" s="321">
        <v>0</v>
      </c>
      <c r="N42" s="322">
        <v>0</v>
      </c>
      <c r="O42" s="320">
        <v>0</v>
      </c>
      <c r="P42" s="321">
        <v>0</v>
      </c>
      <c r="Q42" s="321">
        <v>0</v>
      </c>
      <c r="R42" s="322">
        <v>0</v>
      </c>
      <c r="S42" s="320">
        <f t="shared" si="5"/>
        <v>400</v>
      </c>
      <c r="T42" s="321">
        <f t="shared" si="5"/>
        <v>200</v>
      </c>
      <c r="U42" s="321">
        <f t="shared" si="3"/>
        <v>0</v>
      </c>
      <c r="V42" s="322">
        <f t="shared" si="4"/>
        <v>0</v>
      </c>
      <c r="W42" s="104"/>
      <c r="X42" s="104"/>
      <c r="Y42" s="104"/>
      <c r="Z42" s="35"/>
      <c r="AA42" s="35"/>
    </row>
    <row r="43" spans="1:27" ht="35.1" customHeight="1">
      <c r="A43" s="1150"/>
      <c r="B43" s="225" t="s">
        <v>17</v>
      </c>
      <c r="C43" s="320">
        <v>0</v>
      </c>
      <c r="D43" s="321">
        <v>0</v>
      </c>
      <c r="E43" s="321">
        <v>0</v>
      </c>
      <c r="F43" s="322">
        <v>0</v>
      </c>
      <c r="G43" s="320">
        <v>1200</v>
      </c>
      <c r="H43" s="321">
        <v>2000</v>
      </c>
      <c r="I43" s="321">
        <v>1974</v>
      </c>
      <c r="J43" s="322">
        <f>I43/H43</f>
        <v>0.98699999999999999</v>
      </c>
      <c r="K43" s="320">
        <v>0</v>
      </c>
      <c r="L43" s="321">
        <v>0</v>
      </c>
      <c r="M43" s="321">
        <v>0</v>
      </c>
      <c r="N43" s="322">
        <v>0</v>
      </c>
      <c r="O43" s="320">
        <v>50</v>
      </c>
      <c r="P43" s="321">
        <v>110</v>
      </c>
      <c r="Q43" s="321">
        <v>55</v>
      </c>
      <c r="R43" s="322">
        <f>Q43/P43</f>
        <v>0.5</v>
      </c>
      <c r="S43" s="320">
        <f t="shared" si="5"/>
        <v>6012.5</v>
      </c>
      <c r="T43" s="321">
        <f t="shared" si="5"/>
        <v>7665.5</v>
      </c>
      <c r="U43" s="338">
        <f t="shared" si="3"/>
        <v>4399</v>
      </c>
      <c r="V43" s="322">
        <f t="shared" si="4"/>
        <v>0.57386993672950226</v>
      </c>
      <c r="W43" s="104"/>
      <c r="X43" s="104"/>
      <c r="Y43" s="104"/>
      <c r="Z43" s="35"/>
      <c r="AA43" s="35"/>
    </row>
    <row r="44" spans="1:27" ht="35.1" customHeight="1">
      <c r="A44" s="1150"/>
      <c r="B44" s="225" t="s">
        <v>54</v>
      </c>
      <c r="C44" s="320">
        <v>0</v>
      </c>
      <c r="D44" s="321">
        <v>0</v>
      </c>
      <c r="E44" s="321">
        <v>0</v>
      </c>
      <c r="F44" s="322">
        <v>0</v>
      </c>
      <c r="G44" s="320">
        <v>0</v>
      </c>
      <c r="H44" s="321">
        <v>0</v>
      </c>
      <c r="I44" s="321">
        <v>0</v>
      </c>
      <c r="J44" s="322">
        <v>0</v>
      </c>
      <c r="K44" s="320">
        <v>0</v>
      </c>
      <c r="L44" s="321">
        <v>0</v>
      </c>
      <c r="M44" s="321">
        <v>0</v>
      </c>
      <c r="N44" s="322">
        <v>0</v>
      </c>
      <c r="O44" s="320">
        <v>0</v>
      </c>
      <c r="P44" s="321">
        <v>0</v>
      </c>
      <c r="Q44" s="321">
        <v>0</v>
      </c>
      <c r="R44" s="322">
        <v>0</v>
      </c>
      <c r="S44" s="320">
        <f t="shared" si="5"/>
        <v>16000</v>
      </c>
      <c r="T44" s="321">
        <f t="shared" si="5"/>
        <v>21000</v>
      </c>
      <c r="U44" s="338">
        <f t="shared" si="3"/>
        <v>18902</v>
      </c>
      <c r="V44" s="322">
        <f t="shared" si="4"/>
        <v>0.90009523809523806</v>
      </c>
      <c r="W44" s="104"/>
      <c r="X44" s="104"/>
      <c r="Y44" s="104"/>
      <c r="Z44" s="35"/>
      <c r="AA44" s="35"/>
    </row>
    <row r="45" spans="1:27" ht="35.1" customHeight="1">
      <c r="A45" s="1150"/>
      <c r="B45" s="225" t="s">
        <v>18</v>
      </c>
      <c r="C45" s="320">
        <v>0</v>
      </c>
      <c r="D45" s="321">
        <v>0</v>
      </c>
      <c r="E45" s="321">
        <v>0</v>
      </c>
      <c r="F45" s="322">
        <v>0</v>
      </c>
      <c r="G45" s="320">
        <v>0</v>
      </c>
      <c r="H45" s="321">
        <v>0</v>
      </c>
      <c r="I45" s="321">
        <v>0</v>
      </c>
      <c r="J45" s="322">
        <v>0</v>
      </c>
      <c r="K45" s="320">
        <v>0</v>
      </c>
      <c r="L45" s="321">
        <v>0</v>
      </c>
      <c r="M45" s="321">
        <v>0</v>
      </c>
      <c r="N45" s="322">
        <v>0</v>
      </c>
      <c r="O45" s="320">
        <v>0</v>
      </c>
      <c r="P45" s="321">
        <v>0</v>
      </c>
      <c r="Q45" s="321">
        <v>0</v>
      </c>
      <c r="R45" s="322">
        <v>0</v>
      </c>
      <c r="S45" s="320">
        <f t="shared" si="5"/>
        <v>35000</v>
      </c>
      <c r="T45" s="321">
        <f t="shared" si="5"/>
        <v>35000</v>
      </c>
      <c r="U45" s="321">
        <f t="shared" si="3"/>
        <v>18808</v>
      </c>
      <c r="V45" s="322">
        <f t="shared" si="4"/>
        <v>0.53737142857142861</v>
      </c>
      <c r="W45" s="104"/>
      <c r="X45" s="104"/>
      <c r="Y45" s="104"/>
      <c r="Z45" s="35"/>
      <c r="AA45" s="35"/>
    </row>
    <row r="46" spans="1:27" ht="35.1" customHeight="1">
      <c r="A46" s="1150"/>
      <c r="B46" s="225" t="s">
        <v>55</v>
      </c>
      <c r="C46" s="320">
        <v>0</v>
      </c>
      <c r="D46" s="321">
        <v>0</v>
      </c>
      <c r="E46" s="321">
        <v>0</v>
      </c>
      <c r="F46" s="322">
        <v>0</v>
      </c>
      <c r="G46" s="320">
        <v>0</v>
      </c>
      <c r="H46" s="321">
        <v>0</v>
      </c>
      <c r="I46" s="321">
        <v>0</v>
      </c>
      <c r="J46" s="322">
        <v>0</v>
      </c>
      <c r="K46" s="320">
        <v>0</v>
      </c>
      <c r="L46" s="321">
        <v>0</v>
      </c>
      <c r="M46" s="321">
        <v>0</v>
      </c>
      <c r="N46" s="322">
        <v>0</v>
      </c>
      <c r="O46" s="320">
        <v>1750</v>
      </c>
      <c r="P46" s="321">
        <v>1690</v>
      </c>
      <c r="Q46" s="321">
        <v>393</v>
      </c>
      <c r="R46" s="322">
        <f>Q46/P46</f>
        <v>0.23254437869822486</v>
      </c>
      <c r="S46" s="320">
        <f t="shared" si="5"/>
        <v>19235</v>
      </c>
      <c r="T46" s="321">
        <f t="shared" si="5"/>
        <v>22661.7</v>
      </c>
      <c r="U46" s="338">
        <f t="shared" si="3"/>
        <v>20627</v>
      </c>
      <c r="V46" s="322">
        <f t="shared" si="4"/>
        <v>0.910214149865191</v>
      </c>
      <c r="W46" s="104"/>
      <c r="X46" s="104"/>
      <c r="Y46" s="104"/>
      <c r="Z46" s="35"/>
      <c r="AA46" s="35"/>
    </row>
    <row r="47" spans="1:27" ht="35.1" customHeight="1">
      <c r="A47" s="1150"/>
      <c r="B47" s="225" t="s">
        <v>19</v>
      </c>
      <c r="C47" s="320">
        <v>0</v>
      </c>
      <c r="D47" s="321">
        <v>0</v>
      </c>
      <c r="E47" s="321">
        <v>0</v>
      </c>
      <c r="F47" s="322">
        <v>0</v>
      </c>
      <c r="G47" s="320">
        <v>0</v>
      </c>
      <c r="H47" s="321">
        <v>0</v>
      </c>
      <c r="I47" s="321">
        <v>0</v>
      </c>
      <c r="J47" s="322">
        <v>0</v>
      </c>
      <c r="K47" s="320">
        <v>0</v>
      </c>
      <c r="L47" s="321">
        <v>0</v>
      </c>
      <c r="M47" s="321">
        <v>0</v>
      </c>
      <c r="N47" s="322">
        <v>0</v>
      </c>
      <c r="O47" s="320">
        <v>0</v>
      </c>
      <c r="P47" s="321">
        <v>0</v>
      </c>
      <c r="Q47" s="321">
        <v>0</v>
      </c>
      <c r="R47" s="322">
        <v>0</v>
      </c>
      <c r="S47" s="320">
        <f t="shared" ref="S47:T52" si="6">G14+K14+O14+S14+W14+G47+K47+O47</f>
        <v>0</v>
      </c>
      <c r="T47" s="321">
        <f t="shared" si="6"/>
        <v>226500</v>
      </c>
      <c r="U47" s="321">
        <f t="shared" si="3"/>
        <v>306002</v>
      </c>
      <c r="V47" s="322">
        <f t="shared" si="4"/>
        <v>1.3510022075055188</v>
      </c>
      <c r="W47" s="104"/>
      <c r="X47" s="104"/>
      <c r="Y47" s="104"/>
      <c r="Z47" s="35"/>
      <c r="AA47" s="35"/>
    </row>
    <row r="48" spans="1:27" ht="35.1" customHeight="1">
      <c r="A48" s="1150"/>
      <c r="B48" s="225" t="s">
        <v>20</v>
      </c>
      <c r="C48" s="320">
        <v>0</v>
      </c>
      <c r="D48" s="321">
        <v>0</v>
      </c>
      <c r="E48" s="321">
        <v>0</v>
      </c>
      <c r="F48" s="322">
        <v>0</v>
      </c>
      <c r="G48" s="320">
        <v>0</v>
      </c>
      <c r="H48" s="321">
        <v>0</v>
      </c>
      <c r="I48" s="321">
        <v>0</v>
      </c>
      <c r="J48" s="322">
        <v>0</v>
      </c>
      <c r="K48" s="320">
        <v>0</v>
      </c>
      <c r="L48" s="321">
        <v>0</v>
      </c>
      <c r="M48" s="321">
        <v>0</v>
      </c>
      <c r="N48" s="322">
        <v>0</v>
      </c>
      <c r="O48" s="320">
        <v>0</v>
      </c>
      <c r="P48" s="321">
        <v>0</v>
      </c>
      <c r="Q48" s="321">
        <v>0</v>
      </c>
      <c r="R48" s="322">
        <v>0</v>
      </c>
      <c r="S48" s="320">
        <f t="shared" si="6"/>
        <v>870</v>
      </c>
      <c r="T48" s="321">
        <f t="shared" si="6"/>
        <v>820</v>
      </c>
      <c r="U48" s="321">
        <f t="shared" si="3"/>
        <v>880</v>
      </c>
      <c r="V48" s="322">
        <f t="shared" si="4"/>
        <v>1.0731707317073171</v>
      </c>
      <c r="W48" s="104"/>
      <c r="X48" s="104"/>
      <c r="Y48" s="104"/>
      <c r="Z48" s="35"/>
      <c r="AA48" s="35"/>
    </row>
    <row r="49" spans="1:27" ht="35.1" customHeight="1">
      <c r="A49" s="1150"/>
      <c r="B49" s="225" t="s">
        <v>235</v>
      </c>
      <c r="C49" s="320">
        <v>0</v>
      </c>
      <c r="D49" s="321">
        <v>0</v>
      </c>
      <c r="E49" s="321">
        <v>0</v>
      </c>
      <c r="F49" s="322">
        <v>0</v>
      </c>
      <c r="G49" s="320">
        <v>0</v>
      </c>
      <c r="H49" s="321">
        <v>0</v>
      </c>
      <c r="I49" s="321">
        <v>0</v>
      </c>
      <c r="J49" s="322">
        <v>0</v>
      </c>
      <c r="K49" s="320">
        <v>0</v>
      </c>
      <c r="L49" s="321">
        <v>0</v>
      </c>
      <c r="M49" s="321">
        <v>0</v>
      </c>
      <c r="N49" s="322">
        <v>0</v>
      </c>
      <c r="O49" s="320">
        <v>0</v>
      </c>
      <c r="P49" s="321">
        <v>0</v>
      </c>
      <c r="Q49" s="321">
        <v>0</v>
      </c>
      <c r="R49" s="322">
        <v>0</v>
      </c>
      <c r="S49" s="320">
        <f t="shared" si="6"/>
        <v>290000</v>
      </c>
      <c r="T49" s="321">
        <f t="shared" si="6"/>
        <v>1000</v>
      </c>
      <c r="U49" s="339">
        <f t="shared" si="3"/>
        <v>268</v>
      </c>
      <c r="V49" s="322">
        <f t="shared" si="4"/>
        <v>0.26800000000000002</v>
      </c>
      <c r="W49" s="104"/>
      <c r="X49" s="104"/>
      <c r="Y49" s="104"/>
      <c r="Z49" s="35"/>
      <c r="AA49" s="35"/>
    </row>
    <row r="50" spans="1:27" ht="35.1" customHeight="1">
      <c r="A50" s="1150"/>
      <c r="B50" s="225" t="s">
        <v>224</v>
      </c>
      <c r="C50" s="320">
        <v>0</v>
      </c>
      <c r="D50" s="321">
        <v>0</v>
      </c>
      <c r="E50" s="321">
        <v>0</v>
      </c>
      <c r="F50" s="322">
        <v>0</v>
      </c>
      <c r="G50" s="320">
        <v>0</v>
      </c>
      <c r="H50" s="321">
        <v>0</v>
      </c>
      <c r="I50" s="321">
        <v>0</v>
      </c>
      <c r="J50" s="322">
        <v>0</v>
      </c>
      <c r="K50" s="320">
        <v>0</v>
      </c>
      <c r="L50" s="321">
        <v>0</v>
      </c>
      <c r="M50" s="321">
        <v>0</v>
      </c>
      <c r="N50" s="322">
        <v>0</v>
      </c>
      <c r="O50" s="320">
        <v>0</v>
      </c>
      <c r="P50" s="321">
        <v>0</v>
      </c>
      <c r="Q50" s="321">
        <v>0</v>
      </c>
      <c r="R50" s="322">
        <v>0</v>
      </c>
      <c r="S50" s="320">
        <f t="shared" si="6"/>
        <v>0</v>
      </c>
      <c r="T50" s="321">
        <f t="shared" si="6"/>
        <v>62500</v>
      </c>
      <c r="U50" s="321">
        <f t="shared" si="3"/>
        <v>95396</v>
      </c>
      <c r="V50" s="322">
        <f>U50/T50</f>
        <v>1.5263359999999999</v>
      </c>
      <c r="W50" s="104"/>
      <c r="X50" s="104"/>
      <c r="Y50" s="104"/>
      <c r="Z50" s="35"/>
      <c r="AA50" s="35"/>
    </row>
    <row r="51" spans="1:27" ht="35.1" customHeight="1">
      <c r="A51" s="1150"/>
      <c r="B51" s="225" t="s">
        <v>21</v>
      </c>
      <c r="C51" s="320">
        <v>0</v>
      </c>
      <c r="D51" s="321">
        <v>0</v>
      </c>
      <c r="E51" s="321">
        <v>0</v>
      </c>
      <c r="F51" s="322">
        <v>0</v>
      </c>
      <c r="G51" s="320">
        <v>0</v>
      </c>
      <c r="H51" s="321">
        <v>0</v>
      </c>
      <c r="I51" s="321">
        <v>0</v>
      </c>
      <c r="J51" s="322">
        <v>0</v>
      </c>
      <c r="K51" s="320">
        <v>0</v>
      </c>
      <c r="L51" s="321">
        <v>0</v>
      </c>
      <c r="M51" s="321">
        <v>0</v>
      </c>
      <c r="N51" s="322">
        <v>0</v>
      </c>
      <c r="O51" s="320">
        <v>0</v>
      </c>
      <c r="P51" s="321">
        <v>0</v>
      </c>
      <c r="Q51" s="321">
        <v>0</v>
      </c>
      <c r="R51" s="322">
        <v>0</v>
      </c>
      <c r="S51" s="320">
        <f t="shared" si="6"/>
        <v>3600</v>
      </c>
      <c r="T51" s="321">
        <f t="shared" si="6"/>
        <v>1500</v>
      </c>
      <c r="U51" s="321">
        <f t="shared" si="3"/>
        <v>635</v>
      </c>
      <c r="V51" s="322">
        <f t="shared" si="4"/>
        <v>0.42333333333333334</v>
      </c>
      <c r="W51" s="104"/>
      <c r="X51" s="104"/>
      <c r="Y51" s="104"/>
      <c r="Z51" s="35"/>
      <c r="AA51" s="35"/>
    </row>
    <row r="52" spans="1:27" ht="35.1" customHeight="1">
      <c r="A52" s="1150"/>
      <c r="B52" s="227" t="s">
        <v>220</v>
      </c>
      <c r="C52" s="323">
        <v>0</v>
      </c>
      <c r="D52" s="324">
        <v>0</v>
      </c>
      <c r="E52" s="324">
        <v>0</v>
      </c>
      <c r="F52" s="325">
        <v>0</v>
      </c>
      <c r="G52" s="323">
        <v>0</v>
      </c>
      <c r="H52" s="324">
        <v>0</v>
      </c>
      <c r="I52" s="324">
        <v>0</v>
      </c>
      <c r="J52" s="325">
        <v>0</v>
      </c>
      <c r="K52" s="323">
        <v>0</v>
      </c>
      <c r="L52" s="324">
        <v>0</v>
      </c>
      <c r="M52" s="324">
        <v>0</v>
      </c>
      <c r="N52" s="325">
        <v>0</v>
      </c>
      <c r="O52" s="323">
        <v>0</v>
      </c>
      <c r="P52" s="324">
        <v>0</v>
      </c>
      <c r="Q52" s="324">
        <v>0</v>
      </c>
      <c r="R52" s="325">
        <v>0</v>
      </c>
      <c r="S52" s="323">
        <f t="shared" si="6"/>
        <v>26000</v>
      </c>
      <c r="T52" s="324">
        <f t="shared" si="6"/>
        <v>19300</v>
      </c>
      <c r="U52" s="324">
        <f t="shared" si="3"/>
        <v>14807</v>
      </c>
      <c r="V52" s="325">
        <f t="shared" si="4"/>
        <v>0.76720207253886008</v>
      </c>
      <c r="W52" s="104"/>
      <c r="X52" s="104"/>
      <c r="Y52" s="104"/>
      <c r="Z52" s="35"/>
      <c r="AA52" s="35"/>
    </row>
    <row r="53" spans="1:27" ht="45" customHeight="1">
      <c r="A53" s="1151"/>
      <c r="B53" s="38" t="s">
        <v>52</v>
      </c>
      <c r="C53" s="326">
        <f>SUM(C37:C52)</f>
        <v>0</v>
      </c>
      <c r="D53" s="327">
        <f>SUM(D37:D52)</f>
        <v>0</v>
      </c>
      <c r="E53" s="327">
        <f>SUM(E37:E52)</f>
        <v>0</v>
      </c>
      <c r="F53" s="328">
        <v>0</v>
      </c>
      <c r="G53" s="326">
        <f>SUM(G37:G52)</f>
        <v>1200</v>
      </c>
      <c r="H53" s="327">
        <f>SUM(H37:H52)</f>
        <v>2000</v>
      </c>
      <c r="I53" s="327">
        <f>SUM(I37:I52)</f>
        <v>1974</v>
      </c>
      <c r="J53" s="328">
        <f>I53/H53</f>
        <v>0.98699999999999999</v>
      </c>
      <c r="K53" s="326">
        <f>SUM(K37:K52)</f>
        <v>0</v>
      </c>
      <c r="L53" s="327">
        <f>SUM(L37:L52)</f>
        <v>0</v>
      </c>
      <c r="M53" s="327">
        <f>SUM(M37:M52)</f>
        <v>0</v>
      </c>
      <c r="N53" s="328">
        <v>0</v>
      </c>
      <c r="O53" s="326">
        <f>SUM(O37:O52)</f>
        <v>1800</v>
      </c>
      <c r="P53" s="327">
        <f>SUM(P37:P52)</f>
        <v>1800</v>
      </c>
      <c r="Q53" s="340">
        <f>SUM(Q37:Q52)</f>
        <v>448</v>
      </c>
      <c r="R53" s="328">
        <f>Q53/P53</f>
        <v>0.24888888888888888</v>
      </c>
      <c r="S53" s="326">
        <f t="shared" ref="S53:S63" si="7">C20+G20+K20+O20+S20+C53+G53+K53+O53</f>
        <v>434561.5</v>
      </c>
      <c r="T53" s="327">
        <f t="shared" ref="T53:T63" si="8">D20+H20+L20+P20+T20+D53+H53+L53+P53</f>
        <v>424091.2</v>
      </c>
      <c r="U53" s="327">
        <f>SUM(U37:U52)</f>
        <v>490102</v>
      </c>
      <c r="V53" s="328">
        <f t="shared" si="4"/>
        <v>1.1556523691130587</v>
      </c>
      <c r="W53" s="104"/>
      <c r="X53" s="104"/>
      <c r="Y53" s="104"/>
      <c r="Z53" s="35"/>
      <c r="AA53" s="35"/>
    </row>
    <row r="54" spans="1:27" ht="39.950000000000003" customHeight="1">
      <c r="A54" s="1149" t="s">
        <v>49</v>
      </c>
      <c r="B54" s="224" t="s">
        <v>10</v>
      </c>
      <c r="C54" s="329">
        <v>0</v>
      </c>
      <c r="D54" s="330">
        <v>0</v>
      </c>
      <c r="E54" s="330">
        <v>0</v>
      </c>
      <c r="F54" s="331">
        <v>0</v>
      </c>
      <c r="G54" s="329">
        <v>0</v>
      </c>
      <c r="H54" s="330">
        <v>0</v>
      </c>
      <c r="I54" s="330">
        <v>0</v>
      </c>
      <c r="J54" s="331">
        <v>0</v>
      </c>
      <c r="K54" s="329">
        <v>0</v>
      </c>
      <c r="L54" s="330">
        <v>0</v>
      </c>
      <c r="M54" s="330">
        <v>0</v>
      </c>
      <c r="N54" s="331">
        <v>0</v>
      </c>
      <c r="O54" s="329">
        <v>0</v>
      </c>
      <c r="P54" s="330">
        <v>0</v>
      </c>
      <c r="Q54" s="330">
        <v>0</v>
      </c>
      <c r="R54" s="331">
        <v>0</v>
      </c>
      <c r="S54" s="329">
        <f t="shared" si="7"/>
        <v>10000</v>
      </c>
      <c r="T54" s="330">
        <f t="shared" si="8"/>
        <v>10000</v>
      </c>
      <c r="U54" s="341">
        <f t="shared" ref="U54:U64" si="9">E21+I21+M21+Q21+U21+E54+I54+M54+Q54</f>
        <v>7340</v>
      </c>
      <c r="V54" s="331">
        <f t="shared" si="4"/>
        <v>0.73399999999999999</v>
      </c>
      <c r="W54" s="104"/>
      <c r="X54" s="104"/>
      <c r="Y54" s="104"/>
      <c r="Z54" s="35"/>
      <c r="AA54" s="35"/>
    </row>
    <row r="55" spans="1:27" ht="39.950000000000003" customHeight="1">
      <c r="A55" s="1150"/>
      <c r="B55" s="225" t="s">
        <v>24</v>
      </c>
      <c r="C55" s="320">
        <v>0</v>
      </c>
      <c r="D55" s="321">
        <v>0</v>
      </c>
      <c r="E55" s="321">
        <v>0</v>
      </c>
      <c r="F55" s="322">
        <v>0</v>
      </c>
      <c r="G55" s="320">
        <v>0</v>
      </c>
      <c r="H55" s="321">
        <v>0</v>
      </c>
      <c r="I55" s="339">
        <v>19</v>
      </c>
      <c r="J55" s="322">
        <v>0</v>
      </c>
      <c r="K55" s="320">
        <v>0</v>
      </c>
      <c r="L55" s="321">
        <v>0</v>
      </c>
      <c r="M55" s="321">
        <v>0</v>
      </c>
      <c r="N55" s="322">
        <v>0</v>
      </c>
      <c r="O55" s="320">
        <v>0</v>
      </c>
      <c r="P55" s="321">
        <v>0</v>
      </c>
      <c r="Q55" s="321">
        <v>0</v>
      </c>
      <c r="R55" s="322">
        <v>0</v>
      </c>
      <c r="S55" s="320">
        <f t="shared" si="7"/>
        <v>10883.6</v>
      </c>
      <c r="T55" s="321">
        <f t="shared" si="8"/>
        <v>11715.8</v>
      </c>
      <c r="U55" s="338">
        <f t="shared" si="9"/>
        <v>11126</v>
      </c>
      <c r="V55" s="322">
        <f t="shared" si="4"/>
        <v>0.94965772717185348</v>
      </c>
      <c r="W55" s="104"/>
      <c r="X55" s="104"/>
      <c r="Y55" s="104"/>
      <c r="Z55" s="35"/>
      <c r="AA55" s="35"/>
    </row>
    <row r="56" spans="1:27" ht="39.950000000000003" customHeight="1">
      <c r="A56" s="1150"/>
      <c r="B56" s="225" t="s">
        <v>11</v>
      </c>
      <c r="C56" s="320">
        <v>0</v>
      </c>
      <c r="D56" s="321">
        <v>0</v>
      </c>
      <c r="E56" s="321">
        <v>0</v>
      </c>
      <c r="F56" s="322">
        <v>0</v>
      </c>
      <c r="G56" s="320">
        <v>0</v>
      </c>
      <c r="H56" s="321">
        <v>0</v>
      </c>
      <c r="I56" s="321">
        <v>0</v>
      </c>
      <c r="J56" s="322">
        <v>0</v>
      </c>
      <c r="K56" s="320">
        <v>0</v>
      </c>
      <c r="L56" s="321">
        <v>0</v>
      </c>
      <c r="M56" s="321">
        <v>0</v>
      </c>
      <c r="N56" s="322">
        <v>0</v>
      </c>
      <c r="O56" s="320">
        <v>0</v>
      </c>
      <c r="P56" s="321">
        <v>0</v>
      </c>
      <c r="Q56" s="321">
        <v>0</v>
      </c>
      <c r="R56" s="322">
        <v>0</v>
      </c>
      <c r="S56" s="320">
        <f t="shared" si="7"/>
        <v>5484.5</v>
      </c>
      <c r="T56" s="321">
        <f t="shared" si="8"/>
        <v>5484.5</v>
      </c>
      <c r="U56" s="338">
        <f t="shared" si="9"/>
        <v>1717</v>
      </c>
      <c r="V56" s="322">
        <f t="shared" si="4"/>
        <v>0.31306408970735711</v>
      </c>
      <c r="W56" s="104"/>
      <c r="X56" s="104"/>
      <c r="Y56" s="104"/>
      <c r="Z56" s="35"/>
      <c r="AA56" s="35"/>
    </row>
    <row r="57" spans="1:27" ht="39.950000000000003" customHeight="1">
      <c r="A57" s="1150"/>
      <c r="B57" s="225" t="s">
        <v>12</v>
      </c>
      <c r="C57" s="320">
        <v>0</v>
      </c>
      <c r="D57" s="321">
        <v>0</v>
      </c>
      <c r="E57" s="321">
        <v>0</v>
      </c>
      <c r="F57" s="322">
        <v>0</v>
      </c>
      <c r="G57" s="320">
        <v>0</v>
      </c>
      <c r="H57" s="321">
        <v>0</v>
      </c>
      <c r="I57" s="321">
        <v>0</v>
      </c>
      <c r="J57" s="322">
        <v>0</v>
      </c>
      <c r="K57" s="320">
        <v>0</v>
      </c>
      <c r="L57" s="321">
        <v>0</v>
      </c>
      <c r="M57" s="321">
        <v>0</v>
      </c>
      <c r="N57" s="322">
        <v>0</v>
      </c>
      <c r="O57" s="320">
        <v>1984</v>
      </c>
      <c r="P57" s="321">
        <v>1984</v>
      </c>
      <c r="Q57" s="321">
        <v>2021</v>
      </c>
      <c r="R57" s="322">
        <f>Q57/P57</f>
        <v>1.018649193548387</v>
      </c>
      <c r="S57" s="320">
        <f t="shared" si="7"/>
        <v>1984</v>
      </c>
      <c r="T57" s="321">
        <f t="shared" si="8"/>
        <v>1984</v>
      </c>
      <c r="U57" s="338">
        <f t="shared" si="9"/>
        <v>2021</v>
      </c>
      <c r="V57" s="322">
        <f t="shared" si="4"/>
        <v>1.018649193548387</v>
      </c>
      <c r="W57" s="104"/>
      <c r="X57" s="104"/>
      <c r="Y57" s="104"/>
      <c r="Z57" s="35"/>
      <c r="AA57" s="35"/>
    </row>
    <row r="58" spans="1:27" ht="39.950000000000003" customHeight="1">
      <c r="A58" s="1150"/>
      <c r="B58" s="225" t="s">
        <v>59</v>
      </c>
      <c r="C58" s="320">
        <v>7</v>
      </c>
      <c r="D58" s="321">
        <v>7</v>
      </c>
      <c r="E58" s="339">
        <v>4</v>
      </c>
      <c r="F58" s="322">
        <f>E58/D58</f>
        <v>0.5714285714285714</v>
      </c>
      <c r="G58" s="320">
        <v>0</v>
      </c>
      <c r="H58" s="321">
        <v>0</v>
      </c>
      <c r="I58" s="339">
        <v>6</v>
      </c>
      <c r="J58" s="322">
        <v>0</v>
      </c>
      <c r="K58" s="320">
        <v>64</v>
      </c>
      <c r="L58" s="321">
        <v>0</v>
      </c>
      <c r="M58" s="321">
        <v>33</v>
      </c>
      <c r="N58" s="322">
        <v>0</v>
      </c>
      <c r="O58" s="320">
        <v>0</v>
      </c>
      <c r="P58" s="321">
        <v>0</v>
      </c>
      <c r="Q58" s="321">
        <v>0</v>
      </c>
      <c r="R58" s="322">
        <v>0</v>
      </c>
      <c r="S58" s="320">
        <f t="shared" si="7"/>
        <v>2433.6999999999998</v>
      </c>
      <c r="T58" s="321">
        <f t="shared" si="8"/>
        <v>3163.7</v>
      </c>
      <c r="U58" s="338">
        <f t="shared" si="9"/>
        <v>5088</v>
      </c>
      <c r="V58" s="322">
        <f t="shared" si="4"/>
        <v>1.6082435123431427</v>
      </c>
      <c r="W58" s="104"/>
      <c r="X58" s="104"/>
      <c r="Y58" s="104"/>
      <c r="Z58" s="35"/>
      <c r="AA58" s="35"/>
    </row>
    <row r="59" spans="1:27" ht="39.950000000000003" customHeight="1">
      <c r="A59" s="1150"/>
      <c r="B59" s="225" t="s">
        <v>56</v>
      </c>
      <c r="C59" s="320">
        <v>0</v>
      </c>
      <c r="D59" s="321">
        <v>0</v>
      </c>
      <c r="E59" s="321">
        <v>0</v>
      </c>
      <c r="F59" s="322">
        <v>0</v>
      </c>
      <c r="G59" s="320">
        <v>0</v>
      </c>
      <c r="H59" s="321">
        <v>0</v>
      </c>
      <c r="I59" s="321">
        <v>0</v>
      </c>
      <c r="J59" s="322">
        <v>0</v>
      </c>
      <c r="K59" s="320">
        <v>0</v>
      </c>
      <c r="L59" s="321">
        <v>0</v>
      </c>
      <c r="M59" s="321">
        <v>0</v>
      </c>
      <c r="N59" s="322">
        <v>0</v>
      </c>
      <c r="O59" s="320">
        <v>0</v>
      </c>
      <c r="P59" s="321">
        <v>0</v>
      </c>
      <c r="Q59" s="321">
        <v>0</v>
      </c>
      <c r="R59" s="322">
        <v>0</v>
      </c>
      <c r="S59" s="320">
        <f t="shared" si="7"/>
        <v>290000</v>
      </c>
      <c r="T59" s="321">
        <f t="shared" si="8"/>
        <v>385000</v>
      </c>
      <c r="U59" s="321">
        <f t="shared" si="9"/>
        <v>380886</v>
      </c>
      <c r="V59" s="322">
        <f t="shared" si="4"/>
        <v>0.9893142857142857</v>
      </c>
      <c r="W59" s="104"/>
      <c r="X59" s="104"/>
      <c r="Y59" s="104"/>
      <c r="Z59" s="35"/>
      <c r="AA59" s="35"/>
    </row>
    <row r="60" spans="1:27" ht="39.950000000000003" customHeight="1">
      <c r="A60" s="1150"/>
      <c r="B60" s="225" t="s">
        <v>57</v>
      </c>
      <c r="C60" s="320">
        <v>0</v>
      </c>
      <c r="D60" s="321">
        <v>0</v>
      </c>
      <c r="E60" s="321">
        <v>0</v>
      </c>
      <c r="F60" s="322">
        <v>0</v>
      </c>
      <c r="G60" s="320">
        <v>0</v>
      </c>
      <c r="H60" s="321">
        <v>0</v>
      </c>
      <c r="I60" s="321">
        <v>0</v>
      </c>
      <c r="J60" s="322">
        <v>0</v>
      </c>
      <c r="K60" s="320">
        <v>0</v>
      </c>
      <c r="L60" s="321">
        <v>0</v>
      </c>
      <c r="M60" s="321">
        <v>0</v>
      </c>
      <c r="N60" s="322">
        <v>0</v>
      </c>
      <c r="O60" s="320">
        <v>0</v>
      </c>
      <c r="P60" s="321">
        <v>0</v>
      </c>
      <c r="Q60" s="321">
        <v>0</v>
      </c>
      <c r="R60" s="322">
        <v>0</v>
      </c>
      <c r="S60" s="320">
        <f t="shared" si="7"/>
        <v>0</v>
      </c>
      <c r="T60" s="321">
        <f t="shared" si="8"/>
        <v>18000</v>
      </c>
      <c r="U60" s="321">
        <f t="shared" si="9"/>
        <v>23863</v>
      </c>
      <c r="V60" s="322">
        <f t="shared" si="4"/>
        <v>1.3257222222222222</v>
      </c>
      <c r="W60" s="104"/>
      <c r="X60" s="104"/>
      <c r="Y60" s="104"/>
      <c r="Z60" s="35"/>
      <c r="AA60" s="35"/>
    </row>
    <row r="61" spans="1:27" ht="39.950000000000003" customHeight="1">
      <c r="A61" s="1150"/>
      <c r="B61" s="225" t="s">
        <v>13</v>
      </c>
      <c r="C61" s="320">
        <v>0</v>
      </c>
      <c r="D61" s="321">
        <v>0</v>
      </c>
      <c r="E61" s="321">
        <v>0</v>
      </c>
      <c r="F61" s="322">
        <v>0</v>
      </c>
      <c r="G61" s="320">
        <v>0</v>
      </c>
      <c r="H61" s="321">
        <v>0</v>
      </c>
      <c r="I61" s="321">
        <v>0</v>
      </c>
      <c r="J61" s="322">
        <v>0</v>
      </c>
      <c r="K61" s="320">
        <v>0</v>
      </c>
      <c r="L61" s="321">
        <v>0</v>
      </c>
      <c r="M61" s="321">
        <v>0</v>
      </c>
      <c r="N61" s="322">
        <v>0</v>
      </c>
      <c r="O61" s="320">
        <v>0</v>
      </c>
      <c r="P61" s="321">
        <v>0</v>
      </c>
      <c r="Q61" s="321">
        <v>0</v>
      </c>
      <c r="R61" s="322">
        <v>0</v>
      </c>
      <c r="S61" s="320">
        <f t="shared" si="7"/>
        <v>180</v>
      </c>
      <c r="T61" s="321">
        <f t="shared" si="8"/>
        <v>280</v>
      </c>
      <c r="U61" s="338">
        <f t="shared" si="9"/>
        <v>17</v>
      </c>
      <c r="V61" s="322">
        <f t="shared" si="4"/>
        <v>6.0714285714285714E-2</v>
      </c>
      <c r="W61" s="104"/>
      <c r="X61" s="104"/>
      <c r="Y61" s="104"/>
      <c r="Z61" s="35"/>
      <c r="AA61" s="35"/>
    </row>
    <row r="62" spans="1:27" ht="39.950000000000003" customHeight="1">
      <c r="A62" s="1150"/>
      <c r="B62" s="225" t="s">
        <v>58</v>
      </c>
      <c r="C62" s="320">
        <v>0</v>
      </c>
      <c r="D62" s="321">
        <v>0</v>
      </c>
      <c r="E62" s="321">
        <v>0</v>
      </c>
      <c r="F62" s="322">
        <v>0</v>
      </c>
      <c r="G62" s="320">
        <v>0</v>
      </c>
      <c r="H62" s="321">
        <v>0</v>
      </c>
      <c r="I62" s="321">
        <v>0</v>
      </c>
      <c r="J62" s="322">
        <v>0</v>
      </c>
      <c r="K62" s="320">
        <v>0</v>
      </c>
      <c r="L62" s="321">
        <v>0</v>
      </c>
      <c r="M62" s="321">
        <v>0</v>
      </c>
      <c r="N62" s="322">
        <v>0</v>
      </c>
      <c r="O62" s="320">
        <v>0</v>
      </c>
      <c r="P62" s="321">
        <v>0</v>
      </c>
      <c r="Q62" s="321">
        <v>0</v>
      </c>
      <c r="R62" s="322">
        <v>0</v>
      </c>
      <c r="S62" s="320">
        <f t="shared" si="7"/>
        <v>1000</v>
      </c>
      <c r="T62" s="321">
        <f t="shared" si="8"/>
        <v>1000</v>
      </c>
      <c r="U62" s="321">
        <f t="shared" si="9"/>
        <v>3131</v>
      </c>
      <c r="V62" s="322">
        <f t="shared" si="4"/>
        <v>3.1309999999999998</v>
      </c>
      <c r="W62" s="104"/>
      <c r="X62" s="104"/>
      <c r="Y62" s="104"/>
      <c r="Z62" s="35"/>
      <c r="AA62" s="35"/>
    </row>
    <row r="63" spans="1:27" ht="39.950000000000003" customHeight="1">
      <c r="A63" s="1150"/>
      <c r="B63" s="231" t="s">
        <v>234</v>
      </c>
      <c r="C63" s="332">
        <v>0</v>
      </c>
      <c r="D63" s="333">
        <v>0</v>
      </c>
      <c r="E63" s="333">
        <v>0</v>
      </c>
      <c r="F63" s="334">
        <v>0</v>
      </c>
      <c r="G63" s="332">
        <v>0</v>
      </c>
      <c r="H63" s="333">
        <v>0</v>
      </c>
      <c r="I63" s="333">
        <v>0</v>
      </c>
      <c r="J63" s="334">
        <v>0</v>
      </c>
      <c r="K63" s="332">
        <v>0</v>
      </c>
      <c r="L63" s="333">
        <v>0</v>
      </c>
      <c r="M63" s="333">
        <v>0</v>
      </c>
      <c r="N63" s="334">
        <v>0</v>
      </c>
      <c r="O63" s="332">
        <v>0</v>
      </c>
      <c r="P63" s="333">
        <v>0</v>
      </c>
      <c r="Q63" s="333">
        <v>0</v>
      </c>
      <c r="R63" s="334">
        <v>0</v>
      </c>
      <c r="S63" s="332">
        <f t="shared" si="7"/>
        <v>190000</v>
      </c>
      <c r="T63" s="333">
        <f t="shared" si="8"/>
        <v>190000</v>
      </c>
      <c r="U63" s="333">
        <f t="shared" si="9"/>
        <v>320744</v>
      </c>
      <c r="V63" s="334">
        <f t="shared" si="4"/>
        <v>1.6881263157894737</v>
      </c>
      <c r="W63" s="104"/>
      <c r="X63" s="104"/>
      <c r="Y63" s="104"/>
      <c r="Z63" s="35"/>
      <c r="AA63" s="35"/>
    </row>
    <row r="64" spans="1:27" ht="39.950000000000003" customHeight="1">
      <c r="A64" s="1150"/>
      <c r="B64" s="703" t="s">
        <v>519</v>
      </c>
      <c r="C64" s="846">
        <v>0</v>
      </c>
      <c r="D64" s="847">
        <v>0</v>
      </c>
      <c r="E64" s="847">
        <v>0</v>
      </c>
      <c r="F64" s="848">
        <v>0</v>
      </c>
      <c r="G64" s="846">
        <v>0</v>
      </c>
      <c r="H64" s="847">
        <v>0</v>
      </c>
      <c r="I64" s="847">
        <v>0</v>
      </c>
      <c r="J64" s="848">
        <v>0</v>
      </c>
      <c r="K64" s="846">
        <v>0</v>
      </c>
      <c r="L64" s="847">
        <v>0</v>
      </c>
      <c r="M64" s="847">
        <v>0</v>
      </c>
      <c r="N64" s="848">
        <v>0</v>
      </c>
      <c r="O64" s="846">
        <v>0</v>
      </c>
      <c r="P64" s="847">
        <v>0</v>
      </c>
      <c r="Q64" s="847">
        <v>-67755</v>
      </c>
      <c r="R64" s="848">
        <v>0</v>
      </c>
      <c r="S64" s="846">
        <v>0</v>
      </c>
      <c r="T64" s="847">
        <v>0</v>
      </c>
      <c r="U64" s="847">
        <f t="shared" si="9"/>
        <v>-67755</v>
      </c>
      <c r="V64" s="848">
        <v>0</v>
      </c>
      <c r="W64" s="104"/>
      <c r="X64" s="104"/>
      <c r="Y64" s="104"/>
      <c r="Z64" s="35"/>
      <c r="AA64" s="35"/>
    </row>
    <row r="65" spans="1:27" ht="45" customHeight="1">
      <c r="A65" s="1151"/>
      <c r="B65" s="38" t="s">
        <v>52</v>
      </c>
      <c r="C65" s="326">
        <f>SUM(C54:C64)</f>
        <v>7</v>
      </c>
      <c r="D65" s="327">
        <f>SUM(D54:D64)</f>
        <v>7</v>
      </c>
      <c r="E65" s="327">
        <f>SUM(E54:E64)</f>
        <v>4</v>
      </c>
      <c r="F65" s="328">
        <f>E65/D65</f>
        <v>0.5714285714285714</v>
      </c>
      <c r="G65" s="326">
        <f>SUM(G54:G64)</f>
        <v>0</v>
      </c>
      <c r="H65" s="327">
        <f>SUM(H54:H64)</f>
        <v>0</v>
      </c>
      <c r="I65" s="327">
        <f>SUM(I54:I64)</f>
        <v>25</v>
      </c>
      <c r="J65" s="328">
        <v>0</v>
      </c>
      <c r="K65" s="326">
        <f>SUM(K54:K64)</f>
        <v>64</v>
      </c>
      <c r="L65" s="327">
        <f>SUM(L54:L64)</f>
        <v>0</v>
      </c>
      <c r="M65" s="327">
        <f>SUM(M54:M64)</f>
        <v>33</v>
      </c>
      <c r="N65" s="328">
        <v>0</v>
      </c>
      <c r="O65" s="326">
        <f>SUM(O54:O64)</f>
        <v>1984</v>
      </c>
      <c r="P65" s="327">
        <f>SUM(P54:P64)</f>
        <v>1984</v>
      </c>
      <c r="Q65" s="327">
        <f>SUM(Q54:Q64)</f>
        <v>-65734</v>
      </c>
      <c r="R65" s="328">
        <v>0</v>
      </c>
      <c r="S65" s="326">
        <f>SUM(S54:S63)</f>
        <v>511965.8</v>
      </c>
      <c r="T65" s="327">
        <f>SUM(T54:T63)</f>
        <v>626628</v>
      </c>
      <c r="U65" s="327">
        <f>SUM(U54:U64)</f>
        <v>688178</v>
      </c>
      <c r="V65" s="328">
        <f t="shared" si="4"/>
        <v>1.0982241457451629</v>
      </c>
      <c r="W65" s="104"/>
      <c r="X65" s="104"/>
      <c r="Y65" s="35"/>
      <c r="Z65" s="35"/>
      <c r="AA65" s="35"/>
    </row>
    <row r="66" spans="1:27" ht="31.5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27" ht="2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05"/>
      <c r="T67" s="105"/>
      <c r="U67" s="105"/>
    </row>
    <row r="68" spans="1:27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27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27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27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27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27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27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27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27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7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27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27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27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2:18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2:18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2:18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2:18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2:18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2:18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2:18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2:18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2:18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2:18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2:18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2:18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2:18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2:18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2:18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2:18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2:18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2:18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2:18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2:18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2:18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2:18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2:18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2:18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2:18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2:18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2:18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2:18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2:18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2:18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2:18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2:18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2:18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2:18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2:18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2:18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2:18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2:18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2:18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2:18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2:18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2:18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2:18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2:18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2:18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2:18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2:18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2:18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2:18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2:18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2:18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2:18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2:18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2:18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2:18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2:18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2:18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2:18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2:18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2:18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2:18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2:18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2:18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2:18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2:18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</sheetData>
  <mergeCells count="19">
    <mergeCell ref="A54:A65"/>
    <mergeCell ref="A4:A20"/>
    <mergeCell ref="K2:N2"/>
    <mergeCell ref="S35:V35"/>
    <mergeCell ref="O2:R2"/>
    <mergeCell ref="A2:B3"/>
    <mergeCell ref="A37:A53"/>
    <mergeCell ref="A21:A32"/>
    <mergeCell ref="C2:F2"/>
    <mergeCell ref="U1:V1"/>
    <mergeCell ref="A1:T1"/>
    <mergeCell ref="A35:B36"/>
    <mergeCell ref="G2:J2"/>
    <mergeCell ref="S2:V2"/>
    <mergeCell ref="K35:N35"/>
    <mergeCell ref="C35:F35"/>
    <mergeCell ref="G35:J35"/>
    <mergeCell ref="O35:R35"/>
    <mergeCell ref="A34:T34"/>
  </mergeCells>
  <phoneticPr fontId="49" type="noConversion"/>
  <printOptions horizontalCentered="1" verticalCentered="1"/>
  <pageMargins left="0.15748031496062992" right="0.19685039370078741" top="0.35433070866141736" bottom="0.31496062992125984" header="0.23622047244094491" footer="0.15748031496062992"/>
  <pageSetup paperSize="9" scale="35" fitToHeight="2" orientation="landscape" r:id="rId1"/>
  <headerFooter>
    <oddFooter xml:space="preserve">&amp;L&amp;"Times New Roman,Obyčejné"&amp;16Přehled o hospodaření za rok 2014
</oddFooter>
  </headerFooter>
  <rowBreaks count="1" manualBreakCount="1">
    <brk id="33" max="21" man="1"/>
  </rowBreaks>
  <colBreaks count="1" manualBreakCount="1">
    <brk id="22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40"/>
  <sheetViews>
    <sheetView view="pageBreakPreview" topLeftCell="A13" zoomScaleNormal="85" zoomScaleSheetLayoutView="100" workbookViewId="0">
      <selection activeCell="E34" sqref="E34"/>
    </sheetView>
  </sheetViews>
  <sheetFormatPr defaultRowHeight="15"/>
  <cols>
    <col min="1" max="1" width="4.5703125" style="235" customWidth="1"/>
    <col min="2" max="2" width="29.42578125" style="235" customWidth="1"/>
    <col min="3" max="5" width="14.5703125" style="235" customWidth="1"/>
    <col min="6" max="6" width="9.85546875" style="235" bestFit="1" customWidth="1"/>
    <col min="7" max="9" width="14.42578125" style="235" customWidth="1"/>
    <col min="10" max="10" width="9.85546875" style="235" bestFit="1" customWidth="1"/>
    <col min="11" max="13" width="14.42578125" style="235" customWidth="1"/>
    <col min="14" max="14" width="9.85546875" style="235" bestFit="1" customWidth="1"/>
    <col min="15" max="15" width="22.42578125" style="235" customWidth="1"/>
    <col min="16" max="16384" width="9.140625" style="235"/>
  </cols>
  <sheetData>
    <row r="1" spans="1:14" ht="45" customHeight="1">
      <c r="A1" s="1088" t="s">
        <v>520</v>
      </c>
      <c r="B1" s="1088"/>
      <c r="C1" s="1088"/>
      <c r="D1" s="1088"/>
      <c r="E1" s="1088"/>
      <c r="F1" s="1088"/>
      <c r="G1" s="1088"/>
      <c r="H1" s="1088"/>
      <c r="I1" s="1088"/>
      <c r="J1" s="1088"/>
      <c r="K1" s="1167"/>
      <c r="L1" s="1167"/>
      <c r="M1" s="1166" t="s">
        <v>604</v>
      </c>
      <c r="N1" s="1166"/>
    </row>
    <row r="2" spans="1:14" ht="42.75" customHeight="1">
      <c r="A2" s="1158" t="s">
        <v>36</v>
      </c>
      <c r="B2" s="1159"/>
      <c r="C2" s="1068" t="s">
        <v>415</v>
      </c>
      <c r="D2" s="1099"/>
      <c r="E2" s="1099"/>
      <c r="F2" s="1099"/>
      <c r="G2" s="1067" t="s">
        <v>412</v>
      </c>
      <c r="H2" s="1099"/>
      <c r="I2" s="1099"/>
      <c r="J2" s="1099"/>
      <c r="K2" s="1080" t="s">
        <v>414</v>
      </c>
      <c r="L2" s="1099"/>
      <c r="M2" s="1099"/>
      <c r="N2" s="1099"/>
    </row>
    <row r="3" spans="1:14" ht="23.25" customHeight="1">
      <c r="A3" s="1160"/>
      <c r="B3" s="1062"/>
      <c r="C3" s="189" t="s">
        <v>37</v>
      </c>
      <c r="D3" s="190" t="s">
        <v>38</v>
      </c>
      <c r="E3" s="190" t="s">
        <v>39</v>
      </c>
      <c r="F3" s="191" t="s">
        <v>41</v>
      </c>
      <c r="G3" s="189" t="s">
        <v>37</v>
      </c>
      <c r="H3" s="190" t="s">
        <v>38</v>
      </c>
      <c r="I3" s="190" t="s">
        <v>39</v>
      </c>
      <c r="J3" s="191" t="s">
        <v>41</v>
      </c>
      <c r="K3" s="189" t="s">
        <v>37</v>
      </c>
      <c r="L3" s="190" t="s">
        <v>38</v>
      </c>
      <c r="M3" s="190" t="s">
        <v>39</v>
      </c>
      <c r="N3" s="191" t="s">
        <v>41</v>
      </c>
    </row>
    <row r="4" spans="1:14" ht="15.75">
      <c r="A4" s="1163" t="s">
        <v>50</v>
      </c>
      <c r="B4" s="193" t="s">
        <v>42</v>
      </c>
      <c r="C4" s="1072"/>
      <c r="D4" s="1081"/>
      <c r="E4" s="215">
        <f>'5náklady a výnosy ZČ'!AW4</f>
        <v>73</v>
      </c>
      <c r="F4" s="1111"/>
      <c r="G4" s="1072"/>
      <c r="H4" s="1081"/>
      <c r="I4" s="215">
        <v>0</v>
      </c>
      <c r="J4" s="1111"/>
      <c r="K4" s="1072"/>
      <c r="L4" s="1081"/>
      <c r="M4" s="389">
        <f>SUM(E4,I4)</f>
        <v>73</v>
      </c>
      <c r="N4" s="1111"/>
    </row>
    <row r="5" spans="1:14" ht="15.75">
      <c r="A5" s="1164"/>
      <c r="B5" s="194" t="s">
        <v>43</v>
      </c>
      <c r="C5" s="1082"/>
      <c r="D5" s="1083"/>
      <c r="E5" s="216">
        <f>'5náklady a výnosy ZČ'!AW5</f>
        <v>0</v>
      </c>
      <c r="F5" s="1112"/>
      <c r="G5" s="1082"/>
      <c r="H5" s="1083"/>
      <c r="I5" s="216">
        <v>0</v>
      </c>
      <c r="J5" s="1112"/>
      <c r="K5" s="1082"/>
      <c r="L5" s="1083"/>
      <c r="M5" s="391">
        <f t="shared" ref="M5:M10" si="0">SUM(E5,I5)</f>
        <v>0</v>
      </c>
      <c r="N5" s="1112"/>
    </row>
    <row r="6" spans="1:14" ht="15.75">
      <c r="A6" s="1164"/>
      <c r="B6" s="194" t="s">
        <v>44</v>
      </c>
      <c r="C6" s="1082"/>
      <c r="D6" s="1083"/>
      <c r="E6" s="216">
        <f>'5náklady a výnosy ZČ'!AW6</f>
        <v>1245</v>
      </c>
      <c r="F6" s="1112"/>
      <c r="G6" s="1082"/>
      <c r="H6" s="1083"/>
      <c r="I6" s="216">
        <v>0</v>
      </c>
      <c r="J6" s="1112"/>
      <c r="K6" s="1082"/>
      <c r="L6" s="1083"/>
      <c r="M6" s="216">
        <f t="shared" si="0"/>
        <v>1245</v>
      </c>
      <c r="N6" s="1112"/>
    </row>
    <row r="7" spans="1:14" ht="15.75">
      <c r="A7" s="1164"/>
      <c r="B7" s="194" t="s">
        <v>43</v>
      </c>
      <c r="C7" s="1082"/>
      <c r="D7" s="1083"/>
      <c r="E7" s="216">
        <f>'5náklady a výnosy ZČ'!AW7</f>
        <v>0</v>
      </c>
      <c r="F7" s="1112"/>
      <c r="G7" s="1082"/>
      <c r="H7" s="1083"/>
      <c r="I7" s="216">
        <v>0</v>
      </c>
      <c r="J7" s="1112"/>
      <c r="K7" s="1082"/>
      <c r="L7" s="1083"/>
      <c r="M7" s="216">
        <f t="shared" si="0"/>
        <v>0</v>
      </c>
      <c r="N7" s="1112"/>
    </row>
    <row r="8" spans="1:14" ht="15.75">
      <c r="A8" s="1164"/>
      <c r="B8" s="194" t="s">
        <v>45</v>
      </c>
      <c r="C8" s="1082"/>
      <c r="D8" s="1083"/>
      <c r="E8" s="216">
        <f>'5náklady a výnosy ZČ'!AW8</f>
        <v>445</v>
      </c>
      <c r="F8" s="1112"/>
      <c r="G8" s="1082"/>
      <c r="H8" s="1083"/>
      <c r="I8" s="216">
        <v>0</v>
      </c>
      <c r="J8" s="1112"/>
      <c r="K8" s="1082"/>
      <c r="L8" s="1083"/>
      <c r="M8" s="216">
        <f t="shared" si="0"/>
        <v>445</v>
      </c>
      <c r="N8" s="1112"/>
    </row>
    <row r="9" spans="1:14" ht="15.75">
      <c r="A9" s="1164"/>
      <c r="B9" s="194" t="s">
        <v>43</v>
      </c>
      <c r="C9" s="1082"/>
      <c r="D9" s="1083"/>
      <c r="E9" s="216">
        <f>'5náklady a výnosy ZČ'!AW9</f>
        <v>0</v>
      </c>
      <c r="F9" s="1112"/>
      <c r="G9" s="1082"/>
      <c r="H9" s="1083"/>
      <c r="I9" s="216">
        <v>0</v>
      </c>
      <c r="J9" s="1112"/>
      <c r="K9" s="1082"/>
      <c r="L9" s="1083"/>
      <c r="M9" s="390">
        <f t="shared" si="0"/>
        <v>0</v>
      </c>
      <c r="N9" s="1112"/>
    </row>
    <row r="10" spans="1:14" ht="15.75">
      <c r="A10" s="1165"/>
      <c r="B10" s="195" t="s">
        <v>46</v>
      </c>
      <c r="C10" s="1084"/>
      <c r="D10" s="1085"/>
      <c r="E10" s="217">
        <f>'5náklady a výnosy ZČ'!AW10</f>
        <v>14</v>
      </c>
      <c r="F10" s="1113"/>
      <c r="G10" s="1084"/>
      <c r="H10" s="1085"/>
      <c r="I10" s="217">
        <v>0</v>
      </c>
      <c r="J10" s="1113"/>
      <c r="K10" s="1084"/>
      <c r="L10" s="1085"/>
      <c r="M10" s="390">
        <f t="shared" si="0"/>
        <v>14</v>
      </c>
      <c r="N10" s="1113"/>
    </row>
    <row r="11" spans="1:14" ht="15.75">
      <c r="A11" s="1096" t="s">
        <v>48</v>
      </c>
      <c r="B11" s="342" t="s">
        <v>61</v>
      </c>
      <c r="C11" s="306">
        <v>54470</v>
      </c>
      <c r="D11" s="157">
        <f>'5náklady a výnosy ZČ'!AV11</f>
        <v>51675.24</v>
      </c>
      <c r="E11" s="365">
        <f>'5náklady a výnosy ZČ'!AW11</f>
        <v>15969</v>
      </c>
      <c r="F11" s="158">
        <f>E11/D11</f>
        <v>0.30902614095261099</v>
      </c>
      <c r="G11" s="306">
        <v>24300</v>
      </c>
      <c r="H11" s="157">
        <f>'6 ostatní zdaňovaná činnost'!T37</f>
        <v>13800</v>
      </c>
      <c r="I11" s="157">
        <f>'6 ostatní zdaňovaná činnost'!U37</f>
        <v>3944</v>
      </c>
      <c r="J11" s="158">
        <f>I11/H11</f>
        <v>0.28579710144927534</v>
      </c>
      <c r="K11" s="306">
        <f>C11+G11</f>
        <v>78770</v>
      </c>
      <c r="L11" s="157">
        <f>D11+H11</f>
        <v>65475.24</v>
      </c>
      <c r="M11" s="157">
        <f>E11+I11</f>
        <v>19913</v>
      </c>
      <c r="N11" s="158">
        <f>M11/L11</f>
        <v>0.30413023304687392</v>
      </c>
    </row>
    <row r="12" spans="1:14" ht="15.75">
      <c r="A12" s="1161"/>
      <c r="B12" s="343" t="s">
        <v>62</v>
      </c>
      <c r="C12" s="238">
        <v>23000</v>
      </c>
      <c r="D12" s="160">
        <f>'5náklady a výnosy ZČ'!AV12</f>
        <v>25055.5</v>
      </c>
      <c r="E12" s="160">
        <f>'5náklady a výnosy ZČ'!AW12</f>
        <v>15652</v>
      </c>
      <c r="F12" s="161">
        <f t="shared" ref="F12:F22" si="1">E12/D12</f>
        <v>0.62469318113787387</v>
      </c>
      <c r="G12" s="238">
        <v>5300</v>
      </c>
      <c r="H12" s="160">
        <f>'6 ostatní zdaňovaná činnost'!T38</f>
        <v>5100</v>
      </c>
      <c r="I12" s="160">
        <f>'6 ostatní zdaňovaná činnost'!U38</f>
        <v>585</v>
      </c>
      <c r="J12" s="161">
        <f t="shared" ref="J12:J26" si="2">I12/H12</f>
        <v>0.11470588235294117</v>
      </c>
      <c r="K12" s="238">
        <f t="shared" ref="K12:K20" si="3">C12+G12</f>
        <v>28300</v>
      </c>
      <c r="L12" s="160">
        <f t="shared" ref="L12:L26" si="4">D12+H12</f>
        <v>30155.5</v>
      </c>
      <c r="M12" s="160">
        <f>E12+I12</f>
        <v>16237</v>
      </c>
      <c r="N12" s="161">
        <f t="shared" ref="N12:N26" si="5">M12/L12</f>
        <v>0.5384424068577871</v>
      </c>
    </row>
    <row r="13" spans="1:14" ht="15.75">
      <c r="A13" s="1161"/>
      <c r="B13" s="194" t="s">
        <v>53</v>
      </c>
      <c r="C13" s="238">
        <v>150</v>
      </c>
      <c r="D13" s="160">
        <f>'5náklady a výnosy ZČ'!AV13</f>
        <v>100</v>
      </c>
      <c r="E13" s="160">
        <f>'5náklady a výnosy ZČ'!AW13</f>
        <v>0</v>
      </c>
      <c r="F13" s="161">
        <f t="shared" si="1"/>
        <v>0</v>
      </c>
      <c r="G13" s="238">
        <v>690</v>
      </c>
      <c r="H13" s="160">
        <f>'6 ostatní zdaňovaná činnost'!T39</f>
        <v>690</v>
      </c>
      <c r="I13" s="160">
        <f>'6 ostatní zdaňovaná činnost'!U39</f>
        <v>1277</v>
      </c>
      <c r="J13" s="161">
        <f t="shared" si="2"/>
        <v>1.8507246376811595</v>
      </c>
      <c r="K13" s="238">
        <f t="shared" si="3"/>
        <v>840</v>
      </c>
      <c r="L13" s="160">
        <f t="shared" si="4"/>
        <v>790</v>
      </c>
      <c r="M13" s="160">
        <f>E13+I13</f>
        <v>1277</v>
      </c>
      <c r="N13" s="161">
        <f t="shared" si="5"/>
        <v>1.6164556962025316</v>
      </c>
    </row>
    <row r="14" spans="1:14" ht="15.75">
      <c r="A14" s="1161"/>
      <c r="B14" s="343" t="s">
        <v>14</v>
      </c>
      <c r="C14" s="238">
        <v>930</v>
      </c>
      <c r="D14" s="160">
        <f>'5náklady a výnosy ZČ'!AV14</f>
        <v>1326</v>
      </c>
      <c r="E14" s="160">
        <f>'5náklady a výnosy ZČ'!AW14</f>
        <v>62</v>
      </c>
      <c r="F14" s="161">
        <f t="shared" si="1"/>
        <v>4.6757164404223228E-2</v>
      </c>
      <c r="G14" s="238">
        <v>6100</v>
      </c>
      <c r="H14" s="160">
        <f>'6 ostatní zdaňovaná činnost'!T40</f>
        <v>5700</v>
      </c>
      <c r="I14" s="160">
        <f>'6 ostatní zdaňovaná činnost'!U40</f>
        <v>3533</v>
      </c>
      <c r="J14" s="161">
        <f t="shared" si="2"/>
        <v>0.61982456140350872</v>
      </c>
      <c r="K14" s="238">
        <f t="shared" si="3"/>
        <v>7030</v>
      </c>
      <c r="L14" s="160">
        <f t="shared" si="4"/>
        <v>7026</v>
      </c>
      <c r="M14" s="160">
        <f t="shared" ref="M14:M26" si="6">E14+I14</f>
        <v>3595</v>
      </c>
      <c r="N14" s="161">
        <f t="shared" si="5"/>
        <v>0.51167093652149165</v>
      </c>
    </row>
    <row r="15" spans="1:14" ht="15.75">
      <c r="A15" s="1161"/>
      <c r="B15" s="343" t="s">
        <v>15</v>
      </c>
      <c r="C15" s="238">
        <v>12568</v>
      </c>
      <c r="D15" s="160">
        <f>'5náklady a výnosy ZČ'!AV15</f>
        <v>11888</v>
      </c>
      <c r="E15" s="160">
        <f>'5náklady a výnosy ZČ'!AW15</f>
        <v>12459</v>
      </c>
      <c r="F15" s="161">
        <f t="shared" si="1"/>
        <v>1.0480316285329745</v>
      </c>
      <c r="G15" s="238">
        <v>1054</v>
      </c>
      <c r="H15" s="160">
        <f>'6 ostatní zdaňovaná činnost'!T41</f>
        <v>654</v>
      </c>
      <c r="I15" s="160">
        <f>'6 ostatní zdaňovaná činnost'!U41</f>
        <v>39</v>
      </c>
      <c r="J15" s="161">
        <f t="shared" si="2"/>
        <v>5.9633027522935783E-2</v>
      </c>
      <c r="K15" s="238">
        <f t="shared" si="3"/>
        <v>13622</v>
      </c>
      <c r="L15" s="160">
        <f t="shared" si="4"/>
        <v>12542</v>
      </c>
      <c r="M15" s="160">
        <f t="shared" si="6"/>
        <v>12498</v>
      </c>
      <c r="N15" s="161">
        <f t="shared" si="5"/>
        <v>0.99649178759368517</v>
      </c>
    </row>
    <row r="16" spans="1:14" ht="15.75">
      <c r="A16" s="1161"/>
      <c r="B16" s="343" t="s">
        <v>16</v>
      </c>
      <c r="C16" s="238">
        <v>1290</v>
      </c>
      <c r="D16" s="160">
        <f>'5náklady a výnosy ZČ'!AV16</f>
        <v>510</v>
      </c>
      <c r="E16" s="160">
        <f>'5náklady a výnosy ZČ'!AW16</f>
        <v>306</v>
      </c>
      <c r="F16" s="161">
        <f t="shared" si="1"/>
        <v>0.6</v>
      </c>
      <c r="G16" s="238">
        <v>400</v>
      </c>
      <c r="H16" s="160">
        <f>'6 ostatní zdaňovaná činnost'!T42</f>
        <v>200</v>
      </c>
      <c r="I16" s="160">
        <f>'6 ostatní zdaňovaná činnost'!U42</f>
        <v>0</v>
      </c>
      <c r="J16" s="161">
        <f t="shared" si="2"/>
        <v>0</v>
      </c>
      <c r="K16" s="238">
        <f t="shared" si="3"/>
        <v>1690</v>
      </c>
      <c r="L16" s="160">
        <f t="shared" si="4"/>
        <v>710</v>
      </c>
      <c r="M16" s="160">
        <f t="shared" si="6"/>
        <v>306</v>
      </c>
      <c r="N16" s="161">
        <f t="shared" si="5"/>
        <v>0.43098591549295773</v>
      </c>
    </row>
    <row r="17" spans="1:15" ht="15.75">
      <c r="A17" s="1161"/>
      <c r="B17" s="343" t="s">
        <v>17</v>
      </c>
      <c r="C17" s="238">
        <v>9110</v>
      </c>
      <c r="D17" s="160">
        <f>'5náklady a výnosy ZČ'!AV17</f>
        <v>9275</v>
      </c>
      <c r="E17" s="160">
        <f>'5náklady a výnosy ZČ'!AW17</f>
        <v>8724</v>
      </c>
      <c r="F17" s="161">
        <f t="shared" si="1"/>
        <v>0.94059299191374668</v>
      </c>
      <c r="G17" s="238">
        <v>6012.5</v>
      </c>
      <c r="H17" s="160">
        <f>'6 ostatní zdaňovaná činnost'!T43</f>
        <v>7665.5</v>
      </c>
      <c r="I17" s="160">
        <f>'6 ostatní zdaňovaná činnost'!U43</f>
        <v>4399</v>
      </c>
      <c r="J17" s="161">
        <f t="shared" si="2"/>
        <v>0.57386993672950226</v>
      </c>
      <c r="K17" s="238">
        <f t="shared" si="3"/>
        <v>15122.5</v>
      </c>
      <c r="L17" s="160">
        <f t="shared" si="4"/>
        <v>16940.5</v>
      </c>
      <c r="M17" s="160">
        <f t="shared" si="6"/>
        <v>13123</v>
      </c>
      <c r="N17" s="161">
        <f t="shared" si="5"/>
        <v>0.7746524600808713</v>
      </c>
    </row>
    <row r="18" spans="1:15" ht="15.75">
      <c r="A18" s="1161"/>
      <c r="B18" s="343" t="s">
        <v>54</v>
      </c>
      <c r="C18" s="238">
        <v>0</v>
      </c>
      <c r="D18" s="160">
        <f>'5náklady a výnosy ZČ'!AV18</f>
        <v>0</v>
      </c>
      <c r="E18" s="160">
        <f>'5náklady a výnosy ZČ'!AW18</f>
        <v>0</v>
      </c>
      <c r="F18" s="161">
        <v>0</v>
      </c>
      <c r="G18" s="238">
        <v>16000</v>
      </c>
      <c r="H18" s="160">
        <f>'6 ostatní zdaňovaná činnost'!T44</f>
        <v>21000</v>
      </c>
      <c r="I18" s="160">
        <f>'6 ostatní zdaňovaná činnost'!U44</f>
        <v>18902</v>
      </c>
      <c r="J18" s="161">
        <f t="shared" si="2"/>
        <v>0.90009523809523806</v>
      </c>
      <c r="K18" s="238">
        <f t="shared" si="3"/>
        <v>16000</v>
      </c>
      <c r="L18" s="160">
        <f t="shared" si="4"/>
        <v>21000</v>
      </c>
      <c r="M18" s="160">
        <f t="shared" si="6"/>
        <v>18902</v>
      </c>
      <c r="N18" s="161">
        <f t="shared" si="5"/>
        <v>0.90009523809523806</v>
      </c>
    </row>
    <row r="19" spans="1:15" ht="15.75">
      <c r="A19" s="1161"/>
      <c r="B19" s="343" t="s">
        <v>18</v>
      </c>
      <c r="C19" s="238">
        <v>300</v>
      </c>
      <c r="D19" s="160">
        <f>'5náklady a výnosy ZČ'!AV19</f>
        <v>300</v>
      </c>
      <c r="E19" s="160">
        <f>'5náklady a výnosy ZČ'!AW19</f>
        <v>0</v>
      </c>
      <c r="F19" s="161">
        <f t="shared" si="1"/>
        <v>0</v>
      </c>
      <c r="G19" s="238">
        <v>35000</v>
      </c>
      <c r="H19" s="160">
        <f>'6 ostatní zdaňovaná činnost'!T45</f>
        <v>35000</v>
      </c>
      <c r="I19" s="160">
        <f>'6 ostatní zdaňovaná činnost'!U45</f>
        <v>18808</v>
      </c>
      <c r="J19" s="161">
        <f t="shared" si="2"/>
        <v>0.53737142857142861</v>
      </c>
      <c r="K19" s="238">
        <f t="shared" si="3"/>
        <v>35300</v>
      </c>
      <c r="L19" s="160">
        <f t="shared" si="4"/>
        <v>35300</v>
      </c>
      <c r="M19" s="160">
        <f t="shared" si="6"/>
        <v>18808</v>
      </c>
      <c r="N19" s="161">
        <f t="shared" si="5"/>
        <v>0.53280453257790372</v>
      </c>
    </row>
    <row r="20" spans="1:15" ht="15.75">
      <c r="A20" s="1161"/>
      <c r="B20" s="343" t="s">
        <v>55</v>
      </c>
      <c r="C20" s="238">
        <v>10094</v>
      </c>
      <c r="D20" s="160">
        <f>'5náklady a výnosy ZČ'!AV20</f>
        <v>19131</v>
      </c>
      <c r="E20" s="160">
        <f>'5náklady a výnosy ZČ'!AW20</f>
        <v>36983</v>
      </c>
      <c r="F20" s="161">
        <f t="shared" si="1"/>
        <v>1.9331451570749045</v>
      </c>
      <c r="G20" s="238">
        <f>19185+50</f>
        <v>19235</v>
      </c>
      <c r="H20" s="160">
        <f>'6 ostatní zdaňovaná činnost'!T46</f>
        <v>22661.7</v>
      </c>
      <c r="I20" s="160">
        <f>'6 ostatní zdaňovaná činnost'!U46</f>
        <v>20627</v>
      </c>
      <c r="J20" s="161">
        <f t="shared" si="2"/>
        <v>0.910214149865191</v>
      </c>
      <c r="K20" s="238">
        <f t="shared" si="3"/>
        <v>29329</v>
      </c>
      <c r="L20" s="160">
        <f t="shared" si="4"/>
        <v>41792.699999999997</v>
      </c>
      <c r="M20" s="160">
        <f t="shared" si="6"/>
        <v>57610</v>
      </c>
      <c r="N20" s="161">
        <f t="shared" si="5"/>
        <v>1.378470402725835</v>
      </c>
    </row>
    <row r="21" spans="1:15" ht="15.75">
      <c r="A21" s="1161"/>
      <c r="B21" s="343" t="s">
        <v>19</v>
      </c>
      <c r="C21" s="238">
        <f>K21-G21</f>
        <v>0</v>
      </c>
      <c r="D21" s="160">
        <f>'5náklady a výnosy ZČ'!AV21</f>
        <v>0</v>
      </c>
      <c r="E21" s="160">
        <f>'5náklady a výnosy ZČ'!AW21</f>
        <v>0</v>
      </c>
      <c r="F21" s="161">
        <v>0</v>
      </c>
      <c r="G21" s="238">
        <v>0</v>
      </c>
      <c r="H21" s="160">
        <f>'6 ostatní zdaňovaná činnost'!T47</f>
        <v>226500</v>
      </c>
      <c r="I21" s="160">
        <f>'6 ostatní zdaňovaná činnost'!U47</f>
        <v>306002</v>
      </c>
      <c r="J21" s="161">
        <f t="shared" si="2"/>
        <v>1.3510022075055188</v>
      </c>
      <c r="K21" s="238">
        <v>0</v>
      </c>
      <c r="L21" s="160">
        <f t="shared" si="4"/>
        <v>226500</v>
      </c>
      <c r="M21" s="160">
        <f t="shared" si="6"/>
        <v>306002</v>
      </c>
      <c r="N21" s="161">
        <f t="shared" si="5"/>
        <v>1.3510022075055188</v>
      </c>
    </row>
    <row r="22" spans="1:15" ht="15.75">
      <c r="A22" s="1161"/>
      <c r="B22" s="343" t="s">
        <v>20</v>
      </c>
      <c r="C22" s="238">
        <v>3390</v>
      </c>
      <c r="D22" s="160">
        <f>'5náklady a výnosy ZČ'!AV22</f>
        <v>2880</v>
      </c>
      <c r="E22" s="366">
        <f>'5náklady a výnosy ZČ'!AW22</f>
        <v>3605</v>
      </c>
      <c r="F22" s="161">
        <f t="shared" si="1"/>
        <v>1.2517361111111112</v>
      </c>
      <c r="G22" s="238">
        <v>870</v>
      </c>
      <c r="H22" s="160">
        <f>'6 ostatní zdaňovaná činnost'!T48</f>
        <v>820</v>
      </c>
      <c r="I22" s="160">
        <f>'6 ostatní zdaňovaná činnost'!U48</f>
        <v>880</v>
      </c>
      <c r="J22" s="161">
        <f t="shared" si="2"/>
        <v>1.0731707317073171</v>
      </c>
      <c r="K22" s="238">
        <f>C22+G22</f>
        <v>4260</v>
      </c>
      <c r="L22" s="160">
        <f t="shared" si="4"/>
        <v>3700</v>
      </c>
      <c r="M22" s="160">
        <f t="shared" si="6"/>
        <v>4485</v>
      </c>
      <c r="N22" s="161">
        <f t="shared" si="5"/>
        <v>1.2121621621621621</v>
      </c>
    </row>
    <row r="23" spans="1:15" ht="15.75">
      <c r="A23" s="1161"/>
      <c r="B23" s="194" t="s">
        <v>235</v>
      </c>
      <c r="C23" s="238">
        <v>0</v>
      </c>
      <c r="D23" s="160">
        <v>0</v>
      </c>
      <c r="E23" s="160">
        <v>0</v>
      </c>
      <c r="F23" s="161">
        <v>0</v>
      </c>
      <c r="G23" s="238">
        <v>290000</v>
      </c>
      <c r="H23" s="160">
        <f>'6 ostatní zdaňovaná činnost'!T49</f>
        <v>1000</v>
      </c>
      <c r="I23" s="160">
        <f>'6 ostatní zdaňovaná činnost'!U49</f>
        <v>268</v>
      </c>
      <c r="J23" s="161">
        <f t="shared" si="2"/>
        <v>0.26800000000000002</v>
      </c>
      <c r="K23" s="238">
        <f>C23+G23</f>
        <v>290000</v>
      </c>
      <c r="L23" s="160">
        <f t="shared" si="4"/>
        <v>1000</v>
      </c>
      <c r="M23" s="160">
        <f t="shared" si="6"/>
        <v>268</v>
      </c>
      <c r="N23" s="161">
        <f t="shared" si="5"/>
        <v>0.26800000000000002</v>
      </c>
    </row>
    <row r="24" spans="1:15" ht="15.75">
      <c r="A24" s="1161"/>
      <c r="B24" s="194" t="s">
        <v>224</v>
      </c>
      <c r="C24" s="238">
        <f>K24-G24</f>
        <v>0</v>
      </c>
      <c r="D24" s="160">
        <v>0</v>
      </c>
      <c r="E24" s="160">
        <v>0</v>
      </c>
      <c r="F24" s="161">
        <v>0</v>
      </c>
      <c r="G24" s="238">
        <v>0</v>
      </c>
      <c r="H24" s="160">
        <f>'6 ostatní zdaňovaná činnost'!T50</f>
        <v>62500</v>
      </c>
      <c r="I24" s="160">
        <f>'6 ostatní zdaňovaná činnost'!U50</f>
        <v>95396</v>
      </c>
      <c r="J24" s="161">
        <f t="shared" si="2"/>
        <v>1.5263359999999999</v>
      </c>
      <c r="K24" s="238">
        <v>0</v>
      </c>
      <c r="L24" s="160">
        <f t="shared" si="4"/>
        <v>62500</v>
      </c>
      <c r="M24" s="160">
        <f t="shared" si="6"/>
        <v>95396</v>
      </c>
      <c r="N24" s="161">
        <f t="shared" si="5"/>
        <v>1.5263359999999999</v>
      </c>
    </row>
    <row r="25" spans="1:15" ht="15.75">
      <c r="A25" s="1161"/>
      <c r="B25" s="343" t="s">
        <v>21</v>
      </c>
      <c r="C25" s="238">
        <v>0</v>
      </c>
      <c r="D25" s="160">
        <v>0</v>
      </c>
      <c r="E25" s="160">
        <v>0</v>
      </c>
      <c r="F25" s="161">
        <v>0</v>
      </c>
      <c r="G25" s="238">
        <v>3600</v>
      </c>
      <c r="H25" s="160">
        <f>'6 ostatní zdaňovaná činnost'!T51</f>
        <v>1500</v>
      </c>
      <c r="I25" s="160">
        <f>'6 ostatní zdaňovaná činnost'!U51</f>
        <v>635</v>
      </c>
      <c r="J25" s="161">
        <f t="shared" si="2"/>
        <v>0.42333333333333334</v>
      </c>
      <c r="K25" s="238">
        <f>C25+G25</f>
        <v>3600</v>
      </c>
      <c r="L25" s="160">
        <f t="shared" si="4"/>
        <v>1500</v>
      </c>
      <c r="M25" s="160">
        <f t="shared" si="6"/>
        <v>635</v>
      </c>
      <c r="N25" s="161">
        <f t="shared" si="5"/>
        <v>0.42333333333333334</v>
      </c>
    </row>
    <row r="26" spans="1:15" ht="15.75">
      <c r="A26" s="1161"/>
      <c r="B26" s="344" t="s">
        <v>220</v>
      </c>
      <c r="C26" s="307">
        <v>0</v>
      </c>
      <c r="D26" s="163">
        <v>0</v>
      </c>
      <c r="E26" s="163">
        <v>0</v>
      </c>
      <c r="F26" s="164">
        <v>0</v>
      </c>
      <c r="G26" s="307">
        <v>26000</v>
      </c>
      <c r="H26" s="163">
        <f>'6 ostatní zdaňovaná činnost'!T52</f>
        <v>19300</v>
      </c>
      <c r="I26" s="209">
        <f>'6 ostatní zdaňovaná činnost'!U52</f>
        <v>14807</v>
      </c>
      <c r="J26" s="352">
        <f t="shared" si="2"/>
        <v>0.76720207253886008</v>
      </c>
      <c r="K26" s="309">
        <f>C26+G26</f>
        <v>26000</v>
      </c>
      <c r="L26" s="209">
        <f t="shared" si="4"/>
        <v>19300</v>
      </c>
      <c r="M26" s="207">
        <f t="shared" si="6"/>
        <v>14807</v>
      </c>
      <c r="N26" s="164">
        <f t="shared" si="5"/>
        <v>0.76720207253886008</v>
      </c>
    </row>
    <row r="27" spans="1:15" ht="18.75" customHeight="1">
      <c r="A27" s="1162"/>
      <c r="B27" s="345" t="s">
        <v>52</v>
      </c>
      <c r="C27" s="70">
        <f>SUM(C11:C26)</f>
        <v>115302</v>
      </c>
      <c r="D27" s="310">
        <f>SUM(D11:D26)</f>
        <v>122140.73999999999</v>
      </c>
      <c r="E27" s="68">
        <f>SUM(E11:E26)</f>
        <v>93760</v>
      </c>
      <c r="F27" s="69">
        <f>E27/D27</f>
        <v>0.76763903673745559</v>
      </c>
      <c r="G27" s="70">
        <f>SUM(G11:G26)</f>
        <v>434561.5</v>
      </c>
      <c r="H27" s="310">
        <f>SUM(H11:H26)</f>
        <v>424091.2</v>
      </c>
      <c r="I27" s="68">
        <f>SUM(I11:I26)</f>
        <v>490102</v>
      </c>
      <c r="J27" s="69">
        <f>I27/H27</f>
        <v>1.1556523691130587</v>
      </c>
      <c r="K27" s="70">
        <f>SUM(K11:K26)</f>
        <v>549863.5</v>
      </c>
      <c r="L27" s="70">
        <f>SUM(L11:L26)</f>
        <v>546231.93999999994</v>
      </c>
      <c r="M27" s="354">
        <f>SUM(M11:M26)</f>
        <v>583862</v>
      </c>
      <c r="N27" s="69">
        <f>M27/L27</f>
        <v>1.0688902593282994</v>
      </c>
      <c r="O27" s="353"/>
    </row>
    <row r="28" spans="1:15" ht="15.75">
      <c r="A28" s="1096" t="s">
        <v>49</v>
      </c>
      <c r="B28" s="342" t="s">
        <v>10</v>
      </c>
      <c r="C28" s="306">
        <v>88000</v>
      </c>
      <c r="D28" s="157">
        <f>'5náklady a výnosy ZČ'!AV28</f>
        <v>90500</v>
      </c>
      <c r="E28" s="157">
        <f>'5náklady a výnosy ZČ'!AW28</f>
        <v>96033</v>
      </c>
      <c r="F28" s="158">
        <f>E28/D28</f>
        <v>1.0611381215469613</v>
      </c>
      <c r="G28" s="306">
        <v>10000</v>
      </c>
      <c r="H28" s="157">
        <f>'6 ostatní zdaňovaná činnost'!T54</f>
        <v>10000</v>
      </c>
      <c r="I28" s="157">
        <f>'6 ostatní zdaňovaná činnost'!U54</f>
        <v>7340</v>
      </c>
      <c r="J28" s="158">
        <f>I28/H28</f>
        <v>0.73399999999999999</v>
      </c>
      <c r="K28" s="306">
        <f>C28+G28</f>
        <v>98000</v>
      </c>
      <c r="L28" s="157">
        <f>D28+H28</f>
        <v>100500</v>
      </c>
      <c r="M28" s="157">
        <f>E28+I28</f>
        <v>103373</v>
      </c>
      <c r="N28" s="158">
        <f>M28/L28</f>
        <v>1.0285870646766169</v>
      </c>
    </row>
    <row r="29" spans="1:15" ht="15.75">
      <c r="A29" s="1161"/>
      <c r="B29" s="343" t="s">
        <v>24</v>
      </c>
      <c r="C29" s="238">
        <v>69459.7</v>
      </c>
      <c r="D29" s="160">
        <f>'5náklady a výnosy ZČ'!AV29</f>
        <v>69459.7</v>
      </c>
      <c r="E29" s="160">
        <f>'5náklady a výnosy ZČ'!AW29</f>
        <v>71766</v>
      </c>
      <c r="F29" s="161">
        <f t="shared" ref="F29:F36" si="7">E29/D29</f>
        <v>1.0332034258714047</v>
      </c>
      <c r="G29" s="238">
        <f>9647.5+1236.1</f>
        <v>10883.6</v>
      </c>
      <c r="H29" s="160">
        <f>'6 ostatní zdaňovaná činnost'!T55</f>
        <v>11715.8</v>
      </c>
      <c r="I29" s="160">
        <f>'6 ostatní zdaňovaná činnost'!U55</f>
        <v>11126</v>
      </c>
      <c r="J29" s="161">
        <f t="shared" ref="J29:J37" si="8">I29/H29</f>
        <v>0.94965772717185348</v>
      </c>
      <c r="K29" s="238">
        <f t="shared" ref="K29:K37" si="9">C29+G29</f>
        <v>80343.3</v>
      </c>
      <c r="L29" s="160">
        <f t="shared" ref="L29:L37" si="10">D29+H29</f>
        <v>81175.5</v>
      </c>
      <c r="M29" s="160">
        <f t="shared" ref="M29:M38" si="11">E29+I29</f>
        <v>82892</v>
      </c>
      <c r="N29" s="161">
        <f t="shared" ref="N29:N37" si="12">M29/L29</f>
        <v>1.0211455426822131</v>
      </c>
    </row>
    <row r="30" spans="1:15" ht="15.75">
      <c r="A30" s="1161"/>
      <c r="B30" s="343" t="s">
        <v>11</v>
      </c>
      <c r="C30" s="238">
        <v>939</v>
      </c>
      <c r="D30" s="160">
        <f>'5náklady a výnosy ZČ'!AV30</f>
        <v>939</v>
      </c>
      <c r="E30" s="160">
        <f>'5náklady a výnosy ZČ'!AW30</f>
        <v>597</v>
      </c>
      <c r="F30" s="161">
        <f t="shared" si="7"/>
        <v>0.63578274760383391</v>
      </c>
      <c r="G30" s="238">
        <v>5484.5</v>
      </c>
      <c r="H30" s="160">
        <f>'6 ostatní zdaňovaná činnost'!T56</f>
        <v>5484.5</v>
      </c>
      <c r="I30" s="160">
        <f>'6 ostatní zdaňovaná činnost'!U56</f>
        <v>1717</v>
      </c>
      <c r="J30" s="161">
        <f t="shared" si="8"/>
        <v>0.31306408970735711</v>
      </c>
      <c r="K30" s="238">
        <f t="shared" si="9"/>
        <v>6423.5</v>
      </c>
      <c r="L30" s="160">
        <f t="shared" si="10"/>
        <v>6423.5</v>
      </c>
      <c r="M30" s="160">
        <f t="shared" si="11"/>
        <v>2314</v>
      </c>
      <c r="N30" s="161">
        <f t="shared" si="12"/>
        <v>0.36023974468747566</v>
      </c>
    </row>
    <row r="31" spans="1:15" ht="15.75">
      <c r="A31" s="1161"/>
      <c r="B31" s="343" t="s">
        <v>12</v>
      </c>
      <c r="C31" s="238">
        <v>1625</v>
      </c>
      <c r="D31" s="160">
        <f>'5náklady a výnosy ZČ'!AV31</f>
        <v>1447</v>
      </c>
      <c r="E31" s="160">
        <f>'5náklady a výnosy ZČ'!AW31</f>
        <v>723</v>
      </c>
      <c r="F31" s="161">
        <f t="shared" si="7"/>
        <v>0.49965445749827231</v>
      </c>
      <c r="G31" s="238">
        <v>1984</v>
      </c>
      <c r="H31" s="160">
        <f>'6 ostatní zdaňovaná činnost'!T57</f>
        <v>1984</v>
      </c>
      <c r="I31" s="160">
        <f>'6 ostatní zdaňovaná činnost'!U57</f>
        <v>2021</v>
      </c>
      <c r="J31" s="161">
        <f t="shared" si="8"/>
        <v>1.018649193548387</v>
      </c>
      <c r="K31" s="238">
        <f t="shared" si="9"/>
        <v>3609</v>
      </c>
      <c r="L31" s="160">
        <f t="shared" si="10"/>
        <v>3431</v>
      </c>
      <c r="M31" s="160">
        <f t="shared" si="11"/>
        <v>2744</v>
      </c>
      <c r="N31" s="161">
        <f t="shared" si="12"/>
        <v>0.79976683182745556</v>
      </c>
    </row>
    <row r="32" spans="1:15" ht="15.75">
      <c r="A32" s="1161"/>
      <c r="B32" s="343" t="s">
        <v>59</v>
      </c>
      <c r="C32" s="238">
        <v>2237</v>
      </c>
      <c r="D32" s="160">
        <f>'5náklady a výnosy ZČ'!AV32</f>
        <v>4172</v>
      </c>
      <c r="E32" s="160">
        <f>'5náklady a výnosy ZČ'!AW32</f>
        <v>7444</v>
      </c>
      <c r="F32" s="161">
        <f t="shared" si="7"/>
        <v>1.7842761265580058</v>
      </c>
      <c r="G32" s="238">
        <f>2432.7+1</f>
        <v>2433.6999999999998</v>
      </c>
      <c r="H32" s="160">
        <f>'6 ostatní zdaňovaná činnost'!T58</f>
        <v>3163.7</v>
      </c>
      <c r="I32" s="160">
        <f>'6 ostatní zdaňovaná činnost'!U58</f>
        <v>5088</v>
      </c>
      <c r="J32" s="161">
        <f t="shared" si="8"/>
        <v>1.6082435123431427</v>
      </c>
      <c r="K32" s="238">
        <f t="shared" si="9"/>
        <v>4670.7</v>
      </c>
      <c r="L32" s="160">
        <f t="shared" si="10"/>
        <v>7335.7</v>
      </c>
      <c r="M32" s="160">
        <f t="shared" si="11"/>
        <v>12532</v>
      </c>
      <c r="N32" s="161">
        <f t="shared" si="12"/>
        <v>1.708357757269245</v>
      </c>
    </row>
    <row r="33" spans="1:14" ht="15.75">
      <c r="A33" s="1161"/>
      <c r="B33" s="343" t="s">
        <v>56</v>
      </c>
      <c r="C33" s="238">
        <v>0</v>
      </c>
      <c r="D33" s="160">
        <f>'5náklady a výnosy ZČ'!AV33</f>
        <v>0</v>
      </c>
      <c r="E33" s="160">
        <f>'5náklady a výnosy ZČ'!AW33</f>
        <v>0</v>
      </c>
      <c r="F33" s="161">
        <v>0</v>
      </c>
      <c r="G33" s="238">
        <v>290000</v>
      </c>
      <c r="H33" s="160">
        <f>'6 ostatní zdaňovaná činnost'!T59</f>
        <v>385000</v>
      </c>
      <c r="I33" s="160">
        <f>'6 ostatní zdaňovaná činnost'!U59</f>
        <v>380886</v>
      </c>
      <c r="J33" s="161">
        <f t="shared" si="8"/>
        <v>0.9893142857142857</v>
      </c>
      <c r="K33" s="238">
        <f t="shared" si="9"/>
        <v>290000</v>
      </c>
      <c r="L33" s="160">
        <f t="shared" si="10"/>
        <v>385000</v>
      </c>
      <c r="M33" s="160">
        <f t="shared" si="11"/>
        <v>380886</v>
      </c>
      <c r="N33" s="161">
        <f t="shared" si="12"/>
        <v>0.9893142857142857</v>
      </c>
    </row>
    <row r="34" spans="1:14" ht="15.75">
      <c r="A34" s="1161"/>
      <c r="B34" s="343" t="s">
        <v>57</v>
      </c>
      <c r="C34" s="238">
        <v>0</v>
      </c>
      <c r="D34" s="160">
        <f>'5náklady a výnosy ZČ'!AV34</f>
        <v>0</v>
      </c>
      <c r="E34" s="160">
        <f>'5náklady a výnosy ZČ'!AW34</f>
        <v>0</v>
      </c>
      <c r="F34" s="161">
        <v>0</v>
      </c>
      <c r="G34" s="238">
        <v>0</v>
      </c>
      <c r="H34" s="160">
        <f>'6 ostatní zdaňovaná činnost'!T60</f>
        <v>18000</v>
      </c>
      <c r="I34" s="160">
        <f>'6 ostatní zdaňovaná činnost'!U60</f>
        <v>23863</v>
      </c>
      <c r="J34" s="161">
        <f t="shared" si="8"/>
        <v>1.3257222222222222</v>
      </c>
      <c r="K34" s="238">
        <f t="shared" si="9"/>
        <v>0</v>
      </c>
      <c r="L34" s="160">
        <f t="shared" si="10"/>
        <v>18000</v>
      </c>
      <c r="M34" s="160">
        <f t="shared" si="11"/>
        <v>23863</v>
      </c>
      <c r="N34" s="161">
        <f t="shared" si="12"/>
        <v>1.3257222222222222</v>
      </c>
    </row>
    <row r="35" spans="1:14" ht="15.75">
      <c r="A35" s="1161"/>
      <c r="B35" s="343" t="s">
        <v>13</v>
      </c>
      <c r="C35" s="238">
        <v>2090</v>
      </c>
      <c r="D35" s="160">
        <f>'5náklady a výnosy ZČ'!AV35</f>
        <v>7970</v>
      </c>
      <c r="E35" s="160">
        <f>'5náklady a výnosy ZČ'!AW35</f>
        <v>7969</v>
      </c>
      <c r="F35" s="161">
        <f t="shared" si="7"/>
        <v>0.99987452948557087</v>
      </c>
      <c r="G35" s="238">
        <v>180</v>
      </c>
      <c r="H35" s="160">
        <f>'6 ostatní zdaňovaná činnost'!T61</f>
        <v>280</v>
      </c>
      <c r="I35" s="160">
        <f>'6 ostatní zdaňovaná činnost'!U61</f>
        <v>17</v>
      </c>
      <c r="J35" s="161">
        <f t="shared" si="8"/>
        <v>6.0714285714285714E-2</v>
      </c>
      <c r="K35" s="238">
        <f t="shared" si="9"/>
        <v>2270</v>
      </c>
      <c r="L35" s="160">
        <f t="shared" si="10"/>
        <v>8250</v>
      </c>
      <c r="M35" s="160">
        <f t="shared" si="11"/>
        <v>7986</v>
      </c>
      <c r="N35" s="161">
        <f t="shared" si="12"/>
        <v>0.96799999999999997</v>
      </c>
    </row>
    <row r="36" spans="1:14" ht="15.75">
      <c r="A36" s="1161"/>
      <c r="B36" s="343" t="s">
        <v>58</v>
      </c>
      <c r="C36" s="238">
        <v>260</v>
      </c>
      <c r="D36" s="160">
        <f>'5náklady a výnosy ZČ'!AV36</f>
        <v>260</v>
      </c>
      <c r="E36" s="160">
        <f>'5náklady a výnosy ZČ'!AW36</f>
        <v>3</v>
      </c>
      <c r="F36" s="161">
        <f t="shared" si="7"/>
        <v>1.1538461538461539E-2</v>
      </c>
      <c r="G36" s="238">
        <v>1000</v>
      </c>
      <c r="H36" s="160">
        <f>'6 ostatní zdaňovaná činnost'!T62</f>
        <v>1000</v>
      </c>
      <c r="I36" s="160">
        <f>'6 ostatní zdaňovaná činnost'!U62</f>
        <v>3131</v>
      </c>
      <c r="J36" s="161">
        <f t="shared" si="8"/>
        <v>3.1309999999999998</v>
      </c>
      <c r="K36" s="238">
        <f t="shared" si="9"/>
        <v>1260</v>
      </c>
      <c r="L36" s="160">
        <f t="shared" si="10"/>
        <v>1260</v>
      </c>
      <c r="M36" s="160">
        <f t="shared" si="11"/>
        <v>3134</v>
      </c>
      <c r="N36" s="161">
        <f t="shared" si="12"/>
        <v>2.4873015873015873</v>
      </c>
    </row>
    <row r="37" spans="1:14" ht="15.75">
      <c r="A37" s="1161"/>
      <c r="B37" s="346" t="s">
        <v>234</v>
      </c>
      <c r="C37" s="711">
        <v>0</v>
      </c>
      <c r="D37" s="160">
        <f>'5náklady a výnosy ZČ'!AV37</f>
        <v>0</v>
      </c>
      <c r="E37" s="160">
        <f>'5náklady a výnosy ZČ'!AW37</f>
        <v>0</v>
      </c>
      <c r="F37" s="713">
        <v>0</v>
      </c>
      <c r="G37" s="711">
        <v>190000</v>
      </c>
      <c r="H37" s="160">
        <f>'6 ostatní zdaňovaná činnost'!T63</f>
        <v>190000</v>
      </c>
      <c r="I37" s="160">
        <f>'6 ostatní zdaňovaná činnost'!U63</f>
        <v>320744</v>
      </c>
      <c r="J37" s="713">
        <f t="shared" si="8"/>
        <v>1.6881263157894737</v>
      </c>
      <c r="K37" s="711">
        <f t="shared" si="9"/>
        <v>190000</v>
      </c>
      <c r="L37" s="714">
        <f t="shared" si="10"/>
        <v>190000</v>
      </c>
      <c r="M37" s="714">
        <f t="shared" si="11"/>
        <v>320744</v>
      </c>
      <c r="N37" s="713">
        <f t="shared" si="12"/>
        <v>1.6881263157894737</v>
      </c>
    </row>
    <row r="38" spans="1:14" ht="15.75">
      <c r="A38" s="1161"/>
      <c r="B38" s="706" t="s">
        <v>519</v>
      </c>
      <c r="C38" s="712">
        <v>0</v>
      </c>
      <c r="D38" s="708">
        <v>0</v>
      </c>
      <c r="E38" s="708">
        <v>0</v>
      </c>
      <c r="F38" s="709">
        <v>0</v>
      </c>
      <c r="G38" s="707">
        <v>0</v>
      </c>
      <c r="H38" s="708">
        <v>0</v>
      </c>
      <c r="I38" s="160">
        <f>'6 ostatní zdaňovaná činnost'!U64</f>
        <v>-67755</v>
      </c>
      <c r="J38" s="709">
        <v>0</v>
      </c>
      <c r="K38" s="707">
        <v>0</v>
      </c>
      <c r="L38" s="710">
        <v>0</v>
      </c>
      <c r="M38" s="714">
        <f t="shared" si="11"/>
        <v>-67755</v>
      </c>
      <c r="N38" s="709">
        <v>0</v>
      </c>
    </row>
    <row r="39" spans="1:14" ht="21" customHeight="1">
      <c r="A39" s="1162"/>
      <c r="B39" s="347" t="s">
        <v>52</v>
      </c>
      <c r="C39" s="223">
        <f>SUM(C28:C38)</f>
        <v>164610.70000000001</v>
      </c>
      <c r="D39" s="173">
        <f>SUM(D28:D38)</f>
        <v>174747.7</v>
      </c>
      <c r="E39" s="170">
        <f>SUM(E28:E38)</f>
        <v>184535</v>
      </c>
      <c r="F39" s="172">
        <f>E39/D39</f>
        <v>1.0560081763594027</v>
      </c>
      <c r="G39" s="223">
        <f>SUM(G28:G38)</f>
        <v>511965.8</v>
      </c>
      <c r="H39" s="173">
        <f>SUM(H28:H37)</f>
        <v>626628</v>
      </c>
      <c r="I39" s="170">
        <f>SUM(I28:I38)</f>
        <v>688178</v>
      </c>
      <c r="J39" s="172">
        <f>I39/H39</f>
        <v>1.0982241457451629</v>
      </c>
      <c r="K39" s="223">
        <f>SUM(K28:K37)</f>
        <v>676576.5</v>
      </c>
      <c r="L39" s="223">
        <f>SUM(L28:L37)</f>
        <v>801375.7</v>
      </c>
      <c r="M39" s="314">
        <f>SUM(M28:M38)</f>
        <v>872713</v>
      </c>
      <c r="N39" s="172">
        <f>M39/L39</f>
        <v>1.0890185464820059</v>
      </c>
    </row>
    <row r="40" spans="1:14" ht="28.5" customHeight="1">
      <c r="A40" s="1126" t="s">
        <v>51</v>
      </c>
      <c r="B40" s="1127"/>
      <c r="C40" s="223">
        <f>C39-C27</f>
        <v>49308.700000000012</v>
      </c>
      <c r="D40" s="223">
        <f>D39-D27</f>
        <v>52606.960000000021</v>
      </c>
      <c r="E40" s="170">
        <f>E39-E27</f>
        <v>90775</v>
      </c>
      <c r="F40" s="172">
        <f>E40/D40</f>
        <v>1.7255321349114254</v>
      </c>
      <c r="G40" s="223">
        <f>G39-G27</f>
        <v>77404.299999999988</v>
      </c>
      <c r="H40" s="223">
        <f>H39-H27</f>
        <v>202536.8</v>
      </c>
      <c r="I40" s="170">
        <f>I39-I27</f>
        <v>198076</v>
      </c>
      <c r="J40" s="172">
        <f>I40/H40</f>
        <v>0.97797536052707468</v>
      </c>
      <c r="K40" s="223">
        <f>K39-K27</f>
        <v>126713</v>
      </c>
      <c r="L40" s="223">
        <f>L39-L27</f>
        <v>255143.76</v>
      </c>
      <c r="M40" s="355">
        <f>M39-M27</f>
        <v>288851</v>
      </c>
      <c r="N40" s="172">
        <f>M40/L40</f>
        <v>1.1321107755094617</v>
      </c>
    </row>
  </sheetData>
  <mergeCells count="16">
    <mergeCell ref="K4:L10"/>
    <mergeCell ref="N4:N10"/>
    <mergeCell ref="M1:N1"/>
    <mergeCell ref="A1:L1"/>
    <mergeCell ref="K2:N2"/>
    <mergeCell ref="A40:B40"/>
    <mergeCell ref="A2:B3"/>
    <mergeCell ref="G2:J2"/>
    <mergeCell ref="G4:H10"/>
    <mergeCell ref="J4:J10"/>
    <mergeCell ref="F4:F10"/>
    <mergeCell ref="A11:A27"/>
    <mergeCell ref="A28:A39"/>
    <mergeCell ref="A4:A10"/>
    <mergeCell ref="C2:F2"/>
    <mergeCell ref="C4:D10"/>
  </mergeCells>
  <pageMargins left="0.15748031496062992" right="0.15748031496062992" top="0.59055118110236227" bottom="0.31496062992125984" header="0.31496062992125984" footer="0.23622047244094491"/>
  <pageSetup paperSize="9" scale="75" orientation="landscape" r:id="rId1"/>
  <headerFooter>
    <oddFooter>&amp;L&amp;"Times New Roman,Obyčejné"Přehled o hospodaření za rok 2014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58"/>
  <sheetViews>
    <sheetView view="pageBreakPreview" zoomScale="96" zoomScaleNormal="100" zoomScaleSheetLayoutView="96" zoomScalePageLayoutView="175" workbookViewId="0">
      <selection activeCell="R12" sqref="R12"/>
    </sheetView>
  </sheetViews>
  <sheetFormatPr defaultRowHeight="12.75"/>
  <cols>
    <col min="1" max="1" width="22.28515625" style="134" customWidth="1"/>
    <col min="2" max="3" width="10.7109375" style="134" customWidth="1"/>
    <col min="4" max="4" width="9.7109375" style="134" customWidth="1"/>
    <col min="5" max="6" width="10.7109375" style="134" customWidth="1"/>
    <col min="7" max="7" width="9.7109375" style="134" customWidth="1"/>
    <col min="8" max="8" width="13.28515625" style="134" customWidth="1"/>
    <col min="9" max="10" width="10.7109375" style="134" customWidth="1"/>
    <col min="11" max="11" width="11.7109375" style="134" bestFit="1" customWidth="1"/>
    <col min="12" max="12" width="11.28515625" style="134" customWidth="1"/>
    <col min="13" max="13" width="10.7109375" style="134" customWidth="1"/>
    <col min="14" max="14" width="11.7109375" style="134" bestFit="1" customWidth="1"/>
    <col min="15" max="15" width="13.42578125" style="134" customWidth="1"/>
    <col min="16" max="16384" width="9.140625" style="134"/>
  </cols>
  <sheetData>
    <row r="1" spans="1:15" ht="42" customHeight="1">
      <c r="A1" s="1177" t="s">
        <v>587</v>
      </c>
      <c r="B1" s="1177"/>
      <c r="C1" s="1177"/>
      <c r="D1" s="1177"/>
      <c r="E1" s="1177"/>
      <c r="F1" s="1177"/>
      <c r="G1" s="1177"/>
      <c r="H1" s="1177"/>
      <c r="I1" s="1177"/>
      <c r="J1" s="1177"/>
      <c r="K1" s="1049"/>
      <c r="L1" s="1049"/>
      <c r="M1" s="1049"/>
      <c r="N1" s="1049"/>
      <c r="O1" s="153" t="s">
        <v>605</v>
      </c>
    </row>
    <row r="2" spans="1:15" ht="24" customHeight="1">
      <c r="A2" s="1178" t="s">
        <v>89</v>
      </c>
      <c r="B2" s="1181" t="s">
        <v>90</v>
      </c>
      <c r="C2" s="1182"/>
      <c r="D2" s="1182"/>
      <c r="E2" s="1182"/>
      <c r="F2" s="1182"/>
      <c r="G2" s="1182"/>
      <c r="H2" s="1182"/>
      <c r="I2" s="1183" t="s">
        <v>91</v>
      </c>
      <c r="J2" s="1182"/>
      <c r="K2" s="1182"/>
      <c r="L2" s="1182"/>
      <c r="M2" s="1182"/>
      <c r="N2" s="1182"/>
      <c r="O2" s="1184"/>
    </row>
    <row r="3" spans="1:15" ht="21.75" customHeight="1">
      <c r="A3" s="1179"/>
      <c r="B3" s="1170" t="s">
        <v>92</v>
      </c>
      <c r="C3" s="1171"/>
      <c r="D3" s="1172"/>
      <c r="E3" s="1170" t="s">
        <v>93</v>
      </c>
      <c r="F3" s="1171"/>
      <c r="G3" s="1171"/>
      <c r="H3" s="1173" t="s">
        <v>581</v>
      </c>
      <c r="I3" s="1170" t="s">
        <v>92</v>
      </c>
      <c r="J3" s="1171"/>
      <c r="K3" s="1172"/>
      <c r="L3" s="1170" t="s">
        <v>93</v>
      </c>
      <c r="M3" s="1171"/>
      <c r="N3" s="1171"/>
      <c r="O3" s="1173" t="s">
        <v>582</v>
      </c>
    </row>
    <row r="4" spans="1:15" ht="21.75" customHeight="1" thickBot="1">
      <c r="A4" s="1180"/>
      <c r="B4" s="135" t="s">
        <v>94</v>
      </c>
      <c r="C4" s="135" t="s">
        <v>39</v>
      </c>
      <c r="D4" s="514" t="s">
        <v>95</v>
      </c>
      <c r="E4" s="135" t="s">
        <v>94</v>
      </c>
      <c r="F4" s="135" t="s">
        <v>39</v>
      </c>
      <c r="G4" s="515" t="s">
        <v>96</v>
      </c>
      <c r="H4" s="1174"/>
      <c r="I4" s="135" t="s">
        <v>94</v>
      </c>
      <c r="J4" s="135" t="s">
        <v>39</v>
      </c>
      <c r="K4" s="514" t="s">
        <v>95</v>
      </c>
      <c r="L4" s="135" t="s">
        <v>94</v>
      </c>
      <c r="M4" s="135" t="s">
        <v>39</v>
      </c>
      <c r="N4" s="515" t="s">
        <v>96</v>
      </c>
      <c r="O4" s="1174"/>
    </row>
    <row r="5" spans="1:15" ht="16.5" customHeight="1">
      <c r="A5" s="717" t="s">
        <v>97</v>
      </c>
      <c r="B5" s="718">
        <v>19174.7</v>
      </c>
      <c r="C5" s="718">
        <v>19174.7</v>
      </c>
      <c r="D5" s="719">
        <f t="shared" ref="D5:D31" si="0">C5/B5</f>
        <v>1</v>
      </c>
      <c r="E5" s="718">
        <v>19174.7</v>
      </c>
      <c r="F5" s="718">
        <v>19174.7</v>
      </c>
      <c r="G5" s="720">
        <f>F5/E5</f>
        <v>1</v>
      </c>
      <c r="H5" s="721">
        <f>F5-C5</f>
        <v>0</v>
      </c>
      <c r="I5" s="722">
        <v>2225</v>
      </c>
      <c r="J5" s="722">
        <v>2019.1</v>
      </c>
      <c r="K5" s="723">
        <f>J5/I5</f>
        <v>0.90746067415730336</v>
      </c>
      <c r="L5" s="722">
        <v>2225</v>
      </c>
      <c r="M5" s="722">
        <v>2295.6</v>
      </c>
      <c r="N5" s="723">
        <f>M5/L5</f>
        <v>1.0317303370786517</v>
      </c>
      <c r="O5" s="722">
        <f>M5-J5</f>
        <v>276.5</v>
      </c>
    </row>
    <row r="6" spans="1:15" ht="16.5" customHeight="1">
      <c r="A6" s="724" t="s">
        <v>98</v>
      </c>
      <c r="B6" s="725">
        <v>23801</v>
      </c>
      <c r="C6" s="725">
        <v>23778.799999999999</v>
      </c>
      <c r="D6" s="33">
        <f t="shared" si="0"/>
        <v>0.99906726608125707</v>
      </c>
      <c r="E6" s="725">
        <v>15901</v>
      </c>
      <c r="F6" s="725">
        <v>23801.1</v>
      </c>
      <c r="G6" s="726">
        <f>F6/E6</f>
        <v>1.4968303880259102</v>
      </c>
      <c r="H6" s="727">
        <f t="shared" ref="H6:H16" si="1">F6-C6</f>
        <v>22.299999999999272</v>
      </c>
      <c r="I6" s="728">
        <v>1630.4</v>
      </c>
      <c r="J6" s="725">
        <v>1628</v>
      </c>
      <c r="K6" s="33">
        <f t="shared" ref="K6:K34" si="2">J6/I6</f>
        <v>0.99852796859666337</v>
      </c>
      <c r="L6" s="725">
        <v>2240</v>
      </c>
      <c r="M6" s="725">
        <v>2239.4</v>
      </c>
      <c r="N6" s="33">
        <f t="shared" ref="N6:N30" si="3">M6/L6</f>
        <v>0.99973214285714285</v>
      </c>
      <c r="O6" s="725">
        <f t="shared" ref="O6:O30" si="4">M6-J6</f>
        <v>611.40000000000009</v>
      </c>
    </row>
    <row r="7" spans="1:15" ht="16.5" customHeight="1">
      <c r="A7" s="28" t="s">
        <v>99</v>
      </c>
      <c r="B7" s="725">
        <v>10866.6</v>
      </c>
      <c r="C7" s="246">
        <v>10691.4</v>
      </c>
      <c r="D7" s="33">
        <f t="shared" si="0"/>
        <v>0.98387720170062387</v>
      </c>
      <c r="E7" s="725">
        <v>10866.6</v>
      </c>
      <c r="F7" s="725">
        <v>10691.4</v>
      </c>
      <c r="G7" s="726">
        <f t="shared" ref="G7:G30" si="5">F7/E7</f>
        <v>0.98387720170062387</v>
      </c>
      <c r="H7" s="886">
        <f t="shared" si="1"/>
        <v>0</v>
      </c>
      <c r="I7" s="728">
        <v>1372</v>
      </c>
      <c r="J7" s="725">
        <v>1287.2</v>
      </c>
      <c r="K7" s="33">
        <f t="shared" si="2"/>
        <v>0.93819241982507295</v>
      </c>
      <c r="L7" s="725">
        <v>1552</v>
      </c>
      <c r="M7" s="725">
        <v>1539.3</v>
      </c>
      <c r="N7" s="33">
        <f t="shared" si="3"/>
        <v>0.99181701030927827</v>
      </c>
      <c r="O7" s="725">
        <f t="shared" si="4"/>
        <v>252.09999999999991</v>
      </c>
    </row>
    <row r="8" spans="1:15" ht="16.5" customHeight="1">
      <c r="A8" s="28" t="s">
        <v>100</v>
      </c>
      <c r="B8" s="725">
        <v>4707</v>
      </c>
      <c r="C8" s="725">
        <v>4470.6000000000004</v>
      </c>
      <c r="D8" s="33">
        <f t="shared" si="0"/>
        <v>0.94977692797960489</v>
      </c>
      <c r="E8" s="725">
        <v>4707</v>
      </c>
      <c r="F8" s="725">
        <v>4706.7</v>
      </c>
      <c r="G8" s="726">
        <f t="shared" si="5"/>
        <v>0.99993626513702993</v>
      </c>
      <c r="H8" s="727">
        <f t="shared" si="1"/>
        <v>236.09999999999945</v>
      </c>
      <c r="I8" s="728">
        <v>103.6</v>
      </c>
      <c r="J8" s="725">
        <v>103.7</v>
      </c>
      <c r="K8" s="33">
        <f t="shared" si="2"/>
        <v>1.0009652509652511</v>
      </c>
      <c r="L8" s="725">
        <v>245.7</v>
      </c>
      <c r="M8" s="725">
        <v>245.6</v>
      </c>
      <c r="N8" s="33">
        <f t="shared" si="3"/>
        <v>0.99959299959299963</v>
      </c>
      <c r="O8" s="725">
        <f t="shared" si="4"/>
        <v>141.89999999999998</v>
      </c>
    </row>
    <row r="9" spans="1:15" ht="16.5" customHeight="1">
      <c r="A9" s="28" t="s">
        <v>101</v>
      </c>
      <c r="B9" s="725">
        <v>6199.7</v>
      </c>
      <c r="C9" s="725">
        <v>6192.4</v>
      </c>
      <c r="D9" s="33">
        <f t="shared" si="0"/>
        <v>0.99882252367050017</v>
      </c>
      <c r="E9" s="725">
        <v>6199.7</v>
      </c>
      <c r="F9" s="725">
        <v>6199.9</v>
      </c>
      <c r="G9" s="726">
        <f t="shared" si="5"/>
        <v>1.0000322596254658</v>
      </c>
      <c r="H9" s="727">
        <f t="shared" si="1"/>
        <v>7.5</v>
      </c>
      <c r="I9" s="728">
        <v>562.79999999999995</v>
      </c>
      <c r="J9" s="725">
        <v>562.20000000000005</v>
      </c>
      <c r="K9" s="33">
        <f t="shared" si="2"/>
        <v>0.99893390191897669</v>
      </c>
      <c r="L9" s="725">
        <v>800</v>
      </c>
      <c r="M9" s="725">
        <v>800.6</v>
      </c>
      <c r="N9" s="33">
        <f t="shared" si="3"/>
        <v>1.00075</v>
      </c>
      <c r="O9" s="725">
        <f t="shared" si="4"/>
        <v>238.39999999999998</v>
      </c>
    </row>
    <row r="10" spans="1:15" ht="16.5" customHeight="1">
      <c r="A10" s="28" t="s">
        <v>102</v>
      </c>
      <c r="B10" s="725">
        <v>5956.3</v>
      </c>
      <c r="C10" s="725">
        <v>5876.3</v>
      </c>
      <c r="D10" s="33">
        <f t="shared" si="0"/>
        <v>0.98656884307372028</v>
      </c>
      <c r="E10" s="725">
        <v>5956.3</v>
      </c>
      <c r="F10" s="725">
        <v>5956.3</v>
      </c>
      <c r="G10" s="726">
        <f t="shared" si="5"/>
        <v>1</v>
      </c>
      <c r="H10" s="727">
        <f t="shared" si="1"/>
        <v>80</v>
      </c>
      <c r="I10" s="728">
        <v>204.5</v>
      </c>
      <c r="J10" s="725">
        <v>204.5</v>
      </c>
      <c r="K10" s="33">
        <f t="shared" si="2"/>
        <v>1</v>
      </c>
      <c r="L10" s="725">
        <v>301</v>
      </c>
      <c r="M10" s="725">
        <v>300.89999999999998</v>
      </c>
      <c r="N10" s="33">
        <f t="shared" si="3"/>
        <v>0.99966777408637864</v>
      </c>
      <c r="O10" s="725">
        <f t="shared" si="4"/>
        <v>96.399999999999977</v>
      </c>
    </row>
    <row r="11" spans="1:15" ht="16.5" customHeight="1">
      <c r="A11" s="28" t="s">
        <v>103</v>
      </c>
      <c r="B11" s="725">
        <v>3381.9</v>
      </c>
      <c r="C11" s="725">
        <v>3381.9</v>
      </c>
      <c r="D11" s="33">
        <f t="shared" si="0"/>
        <v>1</v>
      </c>
      <c r="E11" s="725">
        <v>3381.9</v>
      </c>
      <c r="F11" s="725">
        <v>3381.9</v>
      </c>
      <c r="G11" s="726">
        <f t="shared" si="5"/>
        <v>1</v>
      </c>
      <c r="H11" s="727">
        <f t="shared" si="1"/>
        <v>0</v>
      </c>
      <c r="I11" s="728">
        <v>350</v>
      </c>
      <c r="J11" s="725">
        <v>160.4</v>
      </c>
      <c r="K11" s="33">
        <f t="shared" si="2"/>
        <v>0.4582857142857143</v>
      </c>
      <c r="L11" s="725">
        <v>350</v>
      </c>
      <c r="M11" s="725">
        <v>459.1</v>
      </c>
      <c r="N11" s="33">
        <f t="shared" si="3"/>
        <v>1.3117142857142858</v>
      </c>
      <c r="O11" s="725">
        <f t="shared" si="4"/>
        <v>298.70000000000005</v>
      </c>
    </row>
    <row r="12" spans="1:15" ht="16.5" customHeight="1">
      <c r="A12" s="28" t="s">
        <v>104</v>
      </c>
      <c r="B12" s="725">
        <v>6851.2</v>
      </c>
      <c r="C12" s="725">
        <v>6831.5</v>
      </c>
      <c r="D12" s="33">
        <f t="shared" si="0"/>
        <v>0.99712459131247089</v>
      </c>
      <c r="E12" s="725">
        <v>6851.2</v>
      </c>
      <c r="F12" s="725">
        <v>6831.5</v>
      </c>
      <c r="G12" s="726">
        <f t="shared" si="5"/>
        <v>0.99712459131247089</v>
      </c>
      <c r="H12" s="727">
        <f>F12-C12</f>
        <v>0</v>
      </c>
      <c r="I12" s="728">
        <v>449</v>
      </c>
      <c r="J12" s="725">
        <v>447.4</v>
      </c>
      <c r="K12" s="33">
        <f t="shared" si="2"/>
        <v>0.99643652561247209</v>
      </c>
      <c r="L12" s="725">
        <v>676</v>
      </c>
      <c r="M12" s="725">
        <v>675.1</v>
      </c>
      <c r="N12" s="33">
        <f t="shared" si="3"/>
        <v>0.99866863905325443</v>
      </c>
      <c r="O12" s="725">
        <f t="shared" si="4"/>
        <v>227.70000000000005</v>
      </c>
    </row>
    <row r="13" spans="1:15" ht="16.5" customHeight="1">
      <c r="A13" s="28" t="s">
        <v>105</v>
      </c>
      <c r="B13" s="725">
        <v>8073.6</v>
      </c>
      <c r="C13" s="725">
        <v>8006.1</v>
      </c>
      <c r="D13" s="33">
        <f t="shared" si="0"/>
        <v>0.99163941736028538</v>
      </c>
      <c r="E13" s="725">
        <v>8073.6</v>
      </c>
      <c r="F13" s="725">
        <v>8068.1</v>
      </c>
      <c r="G13" s="726">
        <f t="shared" si="5"/>
        <v>0.99931876734046765</v>
      </c>
      <c r="H13" s="727">
        <f t="shared" si="1"/>
        <v>62</v>
      </c>
      <c r="I13" s="728">
        <v>464</v>
      </c>
      <c r="J13" s="725">
        <v>462.9</v>
      </c>
      <c r="K13" s="33">
        <f t="shared" si="2"/>
        <v>0.99762931034482749</v>
      </c>
      <c r="L13" s="725">
        <v>517</v>
      </c>
      <c r="M13" s="725">
        <v>516.4</v>
      </c>
      <c r="N13" s="33">
        <f t="shared" si="3"/>
        <v>0.99883945841392641</v>
      </c>
      <c r="O13" s="725">
        <f t="shared" si="4"/>
        <v>53.5</v>
      </c>
    </row>
    <row r="14" spans="1:15" ht="16.5" customHeight="1">
      <c r="A14" s="28" t="s">
        <v>106</v>
      </c>
      <c r="B14" s="725">
        <v>11931.4</v>
      </c>
      <c r="C14" s="725">
        <v>11810.4</v>
      </c>
      <c r="D14" s="33">
        <f t="shared" si="0"/>
        <v>0.98985869219035483</v>
      </c>
      <c r="E14" s="725">
        <v>11931.4</v>
      </c>
      <c r="F14" s="725">
        <v>11810.4</v>
      </c>
      <c r="G14" s="726">
        <f t="shared" si="5"/>
        <v>0.98985869219035483</v>
      </c>
      <c r="H14" s="727">
        <f t="shared" si="1"/>
        <v>0</v>
      </c>
      <c r="I14" s="728">
        <v>493</v>
      </c>
      <c r="J14" s="725">
        <v>405.1</v>
      </c>
      <c r="K14" s="33">
        <f>J14/I14</f>
        <v>0.82170385395537526</v>
      </c>
      <c r="L14" s="725">
        <v>493</v>
      </c>
      <c r="M14" s="725">
        <v>882.4</v>
      </c>
      <c r="N14" s="33">
        <f t="shared" si="3"/>
        <v>1.7898580121703853</v>
      </c>
      <c r="O14" s="725">
        <f t="shared" si="4"/>
        <v>477.29999999999995</v>
      </c>
    </row>
    <row r="15" spans="1:15" ht="16.5" customHeight="1">
      <c r="A15" s="28" t="s">
        <v>107</v>
      </c>
      <c r="B15" s="725">
        <v>6917.7</v>
      </c>
      <c r="C15" s="725">
        <v>6833.3</v>
      </c>
      <c r="D15" s="33">
        <f t="shared" si="0"/>
        <v>0.98779941309972974</v>
      </c>
      <c r="E15" s="725">
        <v>6917.7</v>
      </c>
      <c r="F15" s="725">
        <v>6833.3</v>
      </c>
      <c r="G15" s="726">
        <f t="shared" si="5"/>
        <v>0.98779941309972974</v>
      </c>
      <c r="H15" s="727">
        <f t="shared" si="1"/>
        <v>0</v>
      </c>
      <c r="I15" s="728">
        <v>10</v>
      </c>
      <c r="J15" s="725">
        <v>7.6</v>
      </c>
      <c r="K15" s="729">
        <f>J15/I15</f>
        <v>0.76</v>
      </c>
      <c r="L15" s="725">
        <v>51</v>
      </c>
      <c r="M15" s="725">
        <v>50.7</v>
      </c>
      <c r="N15" s="729">
        <f>SUM(M15/L15)</f>
        <v>0.99411764705882355</v>
      </c>
      <c r="O15" s="725">
        <f t="shared" si="4"/>
        <v>43.1</v>
      </c>
    </row>
    <row r="16" spans="1:15" ht="16.5" customHeight="1" thickBot="1">
      <c r="A16" s="724" t="s">
        <v>108</v>
      </c>
      <c r="B16" s="730">
        <v>16845.599999999999</v>
      </c>
      <c r="C16" s="730">
        <v>16852.900000000001</v>
      </c>
      <c r="D16" s="731">
        <f t="shared" si="0"/>
        <v>1.0004333475803773</v>
      </c>
      <c r="E16" s="730">
        <v>16854.599999999999</v>
      </c>
      <c r="F16" s="730">
        <v>16852.900000000001</v>
      </c>
      <c r="G16" s="732">
        <f t="shared" si="5"/>
        <v>0.99989913732749536</v>
      </c>
      <c r="H16" s="733">
        <f t="shared" si="1"/>
        <v>0</v>
      </c>
      <c r="I16" s="730">
        <v>2557</v>
      </c>
      <c r="J16" s="730">
        <v>2551.6999999999998</v>
      </c>
      <c r="K16" s="731">
        <f t="shared" si="2"/>
        <v>0.99792725850606168</v>
      </c>
      <c r="L16" s="730">
        <v>3469</v>
      </c>
      <c r="M16" s="730">
        <v>3467.5</v>
      </c>
      <c r="N16" s="731">
        <f t="shared" si="3"/>
        <v>0.99956759873162293</v>
      </c>
      <c r="O16" s="734">
        <f t="shared" si="4"/>
        <v>915.80000000000018</v>
      </c>
    </row>
    <row r="17" spans="1:15" s="136" customFormat="1" ht="24" customHeight="1" thickBot="1">
      <c r="A17" s="370" t="s">
        <v>109</v>
      </c>
      <c r="B17" s="371">
        <f>SUM(B5:B16)</f>
        <v>124706.69999999998</v>
      </c>
      <c r="C17" s="371">
        <f>SUM(C5:C16)</f>
        <v>123900.29999999999</v>
      </c>
      <c r="D17" s="516">
        <f>C17/B17</f>
        <v>0.99353362730310402</v>
      </c>
      <c r="E17" s="371">
        <f>SUM(E5:E16)</f>
        <v>116815.69999999998</v>
      </c>
      <c r="F17" s="371">
        <f>SUM(F5:F16)</f>
        <v>124308.20000000001</v>
      </c>
      <c r="G17" s="517">
        <f>F17/E17</f>
        <v>1.0641394949480252</v>
      </c>
      <c r="H17" s="518">
        <f>SUM(H5:H16)</f>
        <v>407.89999999999873</v>
      </c>
      <c r="I17" s="372">
        <f>SUM(I5:I16)</f>
        <v>10421.299999999999</v>
      </c>
      <c r="J17" s="371">
        <f>SUM(J5:J16)</f>
        <v>9839.7999999999993</v>
      </c>
      <c r="K17" s="519">
        <f t="shared" si="2"/>
        <v>0.94420081947549728</v>
      </c>
      <c r="L17" s="371">
        <f>SUM(L5:L16)</f>
        <v>12919.7</v>
      </c>
      <c r="M17" s="371">
        <f>SUM(M5:M16)</f>
        <v>13472.6</v>
      </c>
      <c r="N17" s="517">
        <f t="shared" si="3"/>
        <v>1.0427951113415945</v>
      </c>
      <c r="O17" s="371">
        <f>SUM(O5:O16)</f>
        <v>3632.8000000000006</v>
      </c>
    </row>
    <row r="18" spans="1:15" ht="16.5" customHeight="1">
      <c r="A18" s="735" t="s">
        <v>110</v>
      </c>
      <c r="B18" s="736">
        <v>3311.9</v>
      </c>
      <c r="C18" s="736">
        <v>3311.9</v>
      </c>
      <c r="D18" s="719">
        <f t="shared" si="0"/>
        <v>1</v>
      </c>
      <c r="E18" s="736">
        <v>3311.9</v>
      </c>
      <c r="F18" s="736">
        <v>3311.9</v>
      </c>
      <c r="G18" s="720">
        <f t="shared" si="5"/>
        <v>1</v>
      </c>
      <c r="H18" s="737">
        <f>F18-C18</f>
        <v>0</v>
      </c>
      <c r="I18" s="736">
        <v>3.4</v>
      </c>
      <c r="J18" s="736">
        <v>3.4</v>
      </c>
      <c r="K18" s="719">
        <f t="shared" si="2"/>
        <v>1</v>
      </c>
      <c r="L18" s="736">
        <v>111.2</v>
      </c>
      <c r="M18" s="736">
        <v>111.2</v>
      </c>
      <c r="N18" s="719">
        <f t="shared" si="3"/>
        <v>1</v>
      </c>
      <c r="O18" s="722">
        <f t="shared" si="4"/>
        <v>107.8</v>
      </c>
    </row>
    <row r="19" spans="1:15" ht="16.5" customHeight="1">
      <c r="A19" s="28" t="s">
        <v>111</v>
      </c>
      <c r="B19" s="738">
        <v>1758.7</v>
      </c>
      <c r="C19" s="736">
        <v>1758.7</v>
      </c>
      <c r="D19" s="33">
        <f t="shared" si="0"/>
        <v>1</v>
      </c>
      <c r="E19" s="736">
        <v>1758.7</v>
      </c>
      <c r="F19" s="736">
        <v>1758.7</v>
      </c>
      <c r="G19" s="726">
        <f t="shared" si="5"/>
        <v>1</v>
      </c>
      <c r="H19" s="727">
        <f t="shared" ref="H19:H30" si="6">F19-C19</f>
        <v>0</v>
      </c>
      <c r="I19" s="738">
        <v>7</v>
      </c>
      <c r="J19" s="736">
        <v>7</v>
      </c>
      <c r="K19" s="719">
        <f t="shared" si="2"/>
        <v>1</v>
      </c>
      <c r="L19" s="736">
        <v>156.1</v>
      </c>
      <c r="M19" s="736">
        <v>156.1</v>
      </c>
      <c r="N19" s="33">
        <f t="shared" si="3"/>
        <v>1</v>
      </c>
      <c r="O19" s="725">
        <f t="shared" si="4"/>
        <v>149.1</v>
      </c>
    </row>
    <row r="20" spans="1:15" ht="16.5" customHeight="1">
      <c r="A20" s="28" t="s">
        <v>112</v>
      </c>
      <c r="B20" s="738">
        <v>1914.9</v>
      </c>
      <c r="C20" s="736">
        <v>1914.7</v>
      </c>
      <c r="D20" s="33">
        <f t="shared" si="0"/>
        <v>0.99989555590370249</v>
      </c>
      <c r="E20" s="736">
        <v>1914.9</v>
      </c>
      <c r="F20" s="736">
        <v>1914.7</v>
      </c>
      <c r="G20" s="726">
        <f t="shared" si="5"/>
        <v>0.99989555590370249</v>
      </c>
      <c r="H20" s="727">
        <f>F20-C20</f>
        <v>0</v>
      </c>
      <c r="I20" s="738">
        <v>87.3</v>
      </c>
      <c r="J20" s="736">
        <v>87.1</v>
      </c>
      <c r="K20" s="719">
        <f t="shared" si="2"/>
        <v>0.99770904925544102</v>
      </c>
      <c r="L20" s="736">
        <v>185.5</v>
      </c>
      <c r="M20" s="736">
        <v>185.4</v>
      </c>
      <c r="N20" s="33">
        <f t="shared" si="3"/>
        <v>0.9994609164420486</v>
      </c>
      <c r="O20" s="725">
        <f t="shared" si="4"/>
        <v>98.300000000000011</v>
      </c>
    </row>
    <row r="21" spans="1:15" ht="16.5" customHeight="1">
      <c r="A21" s="28" t="s">
        <v>113</v>
      </c>
      <c r="B21" s="738">
        <v>2311</v>
      </c>
      <c r="C21" s="736">
        <v>2130.3000000000002</v>
      </c>
      <c r="D21" s="33">
        <f t="shared" si="0"/>
        <v>0.92180874080484643</v>
      </c>
      <c r="E21" s="736">
        <v>2311</v>
      </c>
      <c r="F21" s="736">
        <v>2311</v>
      </c>
      <c r="G21" s="726">
        <f t="shared" si="5"/>
        <v>1</v>
      </c>
      <c r="H21" s="727">
        <f t="shared" si="6"/>
        <v>180.69999999999982</v>
      </c>
      <c r="I21" s="738">
        <v>5.6</v>
      </c>
      <c r="J21" s="736">
        <v>2</v>
      </c>
      <c r="K21" s="719">
        <f t="shared" si="2"/>
        <v>0.35714285714285715</v>
      </c>
      <c r="L21" s="736">
        <v>92.6</v>
      </c>
      <c r="M21" s="736">
        <v>73.3</v>
      </c>
      <c r="N21" s="33">
        <f t="shared" si="3"/>
        <v>0.79157667386609076</v>
      </c>
      <c r="O21" s="725">
        <f t="shared" si="4"/>
        <v>71.3</v>
      </c>
    </row>
    <row r="22" spans="1:15" ht="16.5" customHeight="1">
      <c r="A22" s="28" t="s">
        <v>114</v>
      </c>
      <c r="B22" s="738">
        <v>2903.4</v>
      </c>
      <c r="C22" s="736">
        <v>2903.4</v>
      </c>
      <c r="D22" s="33">
        <f t="shared" si="0"/>
        <v>1</v>
      </c>
      <c r="E22" s="736">
        <v>2903.4</v>
      </c>
      <c r="F22" s="736">
        <v>2903.4</v>
      </c>
      <c r="G22" s="726">
        <f t="shared" si="5"/>
        <v>1</v>
      </c>
      <c r="H22" s="727">
        <f t="shared" si="6"/>
        <v>0</v>
      </c>
      <c r="I22" s="738">
        <v>98.1</v>
      </c>
      <c r="J22" s="736">
        <v>98.1</v>
      </c>
      <c r="K22" s="719">
        <f t="shared" si="2"/>
        <v>1</v>
      </c>
      <c r="L22" s="736">
        <v>314.3</v>
      </c>
      <c r="M22" s="736">
        <v>314.3</v>
      </c>
      <c r="N22" s="33">
        <f t="shared" si="3"/>
        <v>1</v>
      </c>
      <c r="O22" s="725">
        <f t="shared" si="4"/>
        <v>216.20000000000002</v>
      </c>
    </row>
    <row r="23" spans="1:15" ht="16.5" customHeight="1">
      <c r="A23" s="28" t="s">
        <v>115</v>
      </c>
      <c r="B23" s="738">
        <v>3025.6</v>
      </c>
      <c r="C23" s="736">
        <v>3025.6</v>
      </c>
      <c r="D23" s="33">
        <f t="shared" si="0"/>
        <v>1</v>
      </c>
      <c r="E23" s="736">
        <v>3025.6</v>
      </c>
      <c r="F23" s="738">
        <v>3025.6</v>
      </c>
      <c r="G23" s="726">
        <f t="shared" si="5"/>
        <v>1</v>
      </c>
      <c r="H23" s="727">
        <f t="shared" si="6"/>
        <v>0</v>
      </c>
      <c r="I23" s="738">
        <v>36</v>
      </c>
      <c r="J23" s="736">
        <v>36.1</v>
      </c>
      <c r="K23" s="719">
        <f t="shared" si="2"/>
        <v>1.0027777777777778</v>
      </c>
      <c r="L23" s="736">
        <v>135</v>
      </c>
      <c r="M23" s="738">
        <v>134.5</v>
      </c>
      <c r="N23" s="33">
        <f t="shared" si="3"/>
        <v>0.99629629629629635</v>
      </c>
      <c r="O23" s="725">
        <f t="shared" si="4"/>
        <v>98.4</v>
      </c>
    </row>
    <row r="24" spans="1:15" ht="16.5" customHeight="1">
      <c r="A24" s="28" t="s">
        <v>116</v>
      </c>
      <c r="B24" s="738">
        <v>3245.6</v>
      </c>
      <c r="C24" s="736">
        <v>3245.6</v>
      </c>
      <c r="D24" s="33">
        <f t="shared" si="0"/>
        <v>1</v>
      </c>
      <c r="E24" s="736">
        <v>3245.6</v>
      </c>
      <c r="F24" s="738">
        <v>3245.6</v>
      </c>
      <c r="G24" s="726">
        <f t="shared" si="5"/>
        <v>1</v>
      </c>
      <c r="H24" s="727">
        <f t="shared" si="6"/>
        <v>0</v>
      </c>
      <c r="I24" s="738">
        <v>19.2</v>
      </c>
      <c r="J24" s="736">
        <v>19.2</v>
      </c>
      <c r="K24" s="719">
        <f t="shared" si="2"/>
        <v>1</v>
      </c>
      <c r="L24" s="736">
        <v>144.30000000000001</v>
      </c>
      <c r="M24" s="738">
        <v>144.30000000000001</v>
      </c>
      <c r="N24" s="33">
        <f t="shared" si="3"/>
        <v>1</v>
      </c>
      <c r="O24" s="725">
        <f t="shared" si="4"/>
        <v>125.10000000000001</v>
      </c>
    </row>
    <row r="25" spans="1:15" ht="16.5" customHeight="1">
      <c r="A25" s="28" t="s">
        <v>117</v>
      </c>
      <c r="B25" s="738">
        <v>3549.1</v>
      </c>
      <c r="C25" s="736">
        <v>3549.1</v>
      </c>
      <c r="D25" s="33">
        <f t="shared" si="0"/>
        <v>1</v>
      </c>
      <c r="E25" s="736">
        <v>3549.1</v>
      </c>
      <c r="F25" s="738">
        <v>3549.1</v>
      </c>
      <c r="G25" s="726">
        <f t="shared" si="5"/>
        <v>1</v>
      </c>
      <c r="H25" s="727">
        <f t="shared" si="6"/>
        <v>0</v>
      </c>
      <c r="I25" s="738">
        <v>30.4</v>
      </c>
      <c r="J25" s="736">
        <v>30.4</v>
      </c>
      <c r="K25" s="719">
        <f t="shared" si="2"/>
        <v>1</v>
      </c>
      <c r="L25" s="736">
        <v>217.4</v>
      </c>
      <c r="M25" s="738">
        <v>217.4</v>
      </c>
      <c r="N25" s="33">
        <f t="shared" si="3"/>
        <v>1</v>
      </c>
      <c r="O25" s="725">
        <f t="shared" si="4"/>
        <v>187</v>
      </c>
    </row>
    <row r="26" spans="1:15" ht="16.5" customHeight="1">
      <c r="A26" s="28" t="s">
        <v>118</v>
      </c>
      <c r="B26" s="738">
        <v>2776.7</v>
      </c>
      <c r="C26" s="736">
        <v>2687.1</v>
      </c>
      <c r="D26" s="33">
        <f t="shared" si="0"/>
        <v>0.96773147981416796</v>
      </c>
      <c r="E26" s="736">
        <v>2776.7</v>
      </c>
      <c r="F26" s="738">
        <v>2687.1</v>
      </c>
      <c r="G26" s="726">
        <f t="shared" si="5"/>
        <v>0.96773147981416796</v>
      </c>
      <c r="H26" s="727">
        <f t="shared" si="6"/>
        <v>0</v>
      </c>
      <c r="I26" s="738">
        <v>43.2</v>
      </c>
      <c r="J26" s="736">
        <v>43.1</v>
      </c>
      <c r="K26" s="719">
        <f t="shared" si="2"/>
        <v>0.99768518518518512</v>
      </c>
      <c r="L26" s="736">
        <v>142.19999999999999</v>
      </c>
      <c r="M26" s="738">
        <v>142.1</v>
      </c>
      <c r="N26" s="33">
        <f t="shared" si="3"/>
        <v>0.99929676511955001</v>
      </c>
      <c r="O26" s="725">
        <f>M26-J26</f>
        <v>99</v>
      </c>
    </row>
    <row r="27" spans="1:15" ht="16.5" customHeight="1">
      <c r="A27" s="28" t="s">
        <v>119</v>
      </c>
      <c r="B27" s="738">
        <v>2824.3</v>
      </c>
      <c r="C27" s="736">
        <v>2824.3</v>
      </c>
      <c r="D27" s="33">
        <f t="shared" si="0"/>
        <v>1</v>
      </c>
      <c r="E27" s="736">
        <v>2824.3</v>
      </c>
      <c r="F27" s="738">
        <v>2824.3</v>
      </c>
      <c r="G27" s="726">
        <f t="shared" si="5"/>
        <v>1</v>
      </c>
      <c r="H27" s="727">
        <f t="shared" si="6"/>
        <v>0</v>
      </c>
      <c r="I27" s="738">
        <v>25.7</v>
      </c>
      <c r="J27" s="736">
        <v>25.7</v>
      </c>
      <c r="K27" s="719">
        <f t="shared" si="2"/>
        <v>1</v>
      </c>
      <c r="L27" s="736">
        <v>139.19999999999999</v>
      </c>
      <c r="M27" s="738">
        <v>139.19999999999999</v>
      </c>
      <c r="N27" s="33">
        <f t="shared" si="3"/>
        <v>1</v>
      </c>
      <c r="O27" s="725">
        <f t="shared" si="4"/>
        <v>113.49999999999999</v>
      </c>
    </row>
    <row r="28" spans="1:15" ht="16.5" customHeight="1">
      <c r="A28" s="28" t="s">
        <v>120</v>
      </c>
      <c r="B28" s="738">
        <v>2713.6</v>
      </c>
      <c r="C28" s="736">
        <v>2713.6</v>
      </c>
      <c r="D28" s="33">
        <f>C28/B28</f>
        <v>1</v>
      </c>
      <c r="E28" s="736">
        <v>2713.6</v>
      </c>
      <c r="F28" s="738">
        <v>2713.6</v>
      </c>
      <c r="G28" s="726">
        <f>F28/E28</f>
        <v>1</v>
      </c>
      <c r="H28" s="727">
        <f>F28-C28</f>
        <v>0</v>
      </c>
      <c r="I28" s="738">
        <v>415.6</v>
      </c>
      <c r="J28" s="736">
        <v>415.5</v>
      </c>
      <c r="K28" s="719">
        <f>J28/I28</f>
        <v>0.99975938402309905</v>
      </c>
      <c r="L28" s="736">
        <v>590.5</v>
      </c>
      <c r="M28" s="738">
        <v>590.5</v>
      </c>
      <c r="N28" s="33">
        <f>M28/L28</f>
        <v>1</v>
      </c>
      <c r="O28" s="725">
        <f>M28-J28</f>
        <v>175</v>
      </c>
    </row>
    <row r="29" spans="1:15" ht="16.5" customHeight="1">
      <c r="A29" s="28" t="s">
        <v>121</v>
      </c>
      <c r="B29" s="738">
        <v>5491.5</v>
      </c>
      <c r="C29" s="736">
        <v>5491.5</v>
      </c>
      <c r="D29" s="33">
        <f t="shared" si="0"/>
        <v>1</v>
      </c>
      <c r="E29" s="736">
        <v>5491.5</v>
      </c>
      <c r="F29" s="738">
        <v>5491.5</v>
      </c>
      <c r="G29" s="726">
        <f t="shared" si="5"/>
        <v>1</v>
      </c>
      <c r="H29" s="727">
        <f t="shared" si="6"/>
        <v>0</v>
      </c>
      <c r="I29" s="738">
        <v>120.4</v>
      </c>
      <c r="J29" s="736">
        <v>120.4</v>
      </c>
      <c r="K29" s="719">
        <f>J29/I29</f>
        <v>1</v>
      </c>
      <c r="L29" s="736">
        <v>290</v>
      </c>
      <c r="M29" s="738">
        <v>290</v>
      </c>
      <c r="N29" s="33">
        <f>M29/L29</f>
        <v>1</v>
      </c>
      <c r="O29" s="725">
        <f t="shared" si="4"/>
        <v>169.6</v>
      </c>
    </row>
    <row r="30" spans="1:15" ht="16.5" customHeight="1" thickBot="1">
      <c r="A30" s="724" t="s">
        <v>122</v>
      </c>
      <c r="B30" s="739">
        <v>2504.1</v>
      </c>
      <c r="C30" s="740">
        <v>2504.1</v>
      </c>
      <c r="D30" s="731">
        <f t="shared" si="0"/>
        <v>1</v>
      </c>
      <c r="E30" s="740">
        <v>2504.1</v>
      </c>
      <c r="F30" s="739">
        <v>2504.1</v>
      </c>
      <c r="G30" s="732">
        <f t="shared" si="5"/>
        <v>1</v>
      </c>
      <c r="H30" s="741">
        <f t="shared" si="6"/>
        <v>0</v>
      </c>
      <c r="I30" s="739">
        <v>10.7</v>
      </c>
      <c r="J30" s="740">
        <v>10.5</v>
      </c>
      <c r="K30" s="719">
        <f t="shared" si="2"/>
        <v>0.98130841121495338</v>
      </c>
      <c r="L30" s="740">
        <v>136.19999999999999</v>
      </c>
      <c r="M30" s="739">
        <v>136.1</v>
      </c>
      <c r="N30" s="731">
        <f t="shared" si="3"/>
        <v>0.99926578560939794</v>
      </c>
      <c r="O30" s="730">
        <f t="shared" si="4"/>
        <v>125.6</v>
      </c>
    </row>
    <row r="31" spans="1:15" ht="16.5" customHeight="1" thickBot="1">
      <c r="A31" s="370" t="s">
        <v>123</v>
      </c>
      <c r="B31" s="371">
        <f>SUM(B18:B30)</f>
        <v>38330.399999999994</v>
      </c>
      <c r="C31" s="371">
        <f>SUM(C18:C30)</f>
        <v>38059.899999999994</v>
      </c>
      <c r="D31" s="519">
        <f t="shared" si="0"/>
        <v>0.99294293824223068</v>
      </c>
      <c r="E31" s="371">
        <f>SUM(E18:E30)</f>
        <v>38330.399999999994</v>
      </c>
      <c r="F31" s="371">
        <f>SUM(F18:F30)</f>
        <v>38240.599999999991</v>
      </c>
      <c r="G31" s="517">
        <f>F31/E31</f>
        <v>0.99765721203013791</v>
      </c>
      <c r="H31" s="518">
        <f>SUM(H18:H30)</f>
        <v>180.69999999999982</v>
      </c>
      <c r="I31" s="373">
        <f>SUM(I18:I30)</f>
        <v>902.6</v>
      </c>
      <c r="J31" s="371">
        <f>SUM(J18:J30)</f>
        <v>898.49999999999989</v>
      </c>
      <c r="K31" s="519">
        <f>J31/I31</f>
        <v>0.9954575670285839</v>
      </c>
      <c r="L31" s="371">
        <f>SUM(L18:L30)</f>
        <v>2654.5</v>
      </c>
      <c r="M31" s="371">
        <f>SUM(M18:M30)</f>
        <v>2634.4</v>
      </c>
      <c r="N31" s="517">
        <f>M31/L31</f>
        <v>0.99242795253343385</v>
      </c>
      <c r="O31" s="371">
        <f>SUM(O18:O30)</f>
        <v>1735.8999999999999</v>
      </c>
    </row>
    <row r="32" spans="1:15" s="136" customFormat="1" ht="17.25" customHeight="1">
      <c r="A32" s="735" t="s">
        <v>124</v>
      </c>
      <c r="B32" s="718">
        <v>37633.800000000003</v>
      </c>
      <c r="C32" s="718">
        <v>36717.699999999997</v>
      </c>
      <c r="D32" s="33">
        <f>C32/B32</f>
        <v>0.97565752063304778</v>
      </c>
      <c r="E32" s="718">
        <v>37633.800000000003</v>
      </c>
      <c r="F32" s="718">
        <v>37308.800000000003</v>
      </c>
      <c r="G32" s="726">
        <f>F32/E32</f>
        <v>0.99136414606019052</v>
      </c>
      <c r="H32" s="741">
        <f>F32-C32</f>
        <v>591.10000000000582</v>
      </c>
      <c r="I32" s="718">
        <v>0</v>
      </c>
      <c r="J32" s="718">
        <v>320.39999999999998</v>
      </c>
      <c r="K32" s="746">
        <v>0</v>
      </c>
      <c r="L32" s="718">
        <v>0</v>
      </c>
      <c r="M32" s="747">
        <v>796.4</v>
      </c>
      <c r="N32" s="719">
        <v>0</v>
      </c>
      <c r="O32" s="748">
        <f>M32-J32</f>
        <v>476</v>
      </c>
    </row>
    <row r="33" spans="1:15" ht="17.25" customHeight="1" thickBot="1">
      <c r="A33" s="742" t="s">
        <v>125</v>
      </c>
      <c r="B33" s="743">
        <v>2501.4</v>
      </c>
      <c r="C33" s="743">
        <v>2501</v>
      </c>
      <c r="D33" s="731">
        <f>C33/B33</f>
        <v>0.99984008954985204</v>
      </c>
      <c r="E33" s="743">
        <v>2501.1</v>
      </c>
      <c r="F33" s="743">
        <v>2501</v>
      </c>
      <c r="G33" s="732">
        <f>F33/E33</f>
        <v>0.99996001759225939</v>
      </c>
      <c r="H33" s="733">
        <f>F33-C33</f>
        <v>0</v>
      </c>
      <c r="I33" s="743">
        <v>6.8</v>
      </c>
      <c r="J33" s="743">
        <v>6.8</v>
      </c>
      <c r="K33" s="719">
        <f t="shared" si="2"/>
        <v>1</v>
      </c>
      <c r="L33" s="743">
        <v>87.3</v>
      </c>
      <c r="M33" s="744">
        <v>87.3</v>
      </c>
      <c r="N33" s="719">
        <f>M33/L33</f>
        <v>1</v>
      </c>
      <c r="O33" s="745">
        <f>M33-J33</f>
        <v>80.5</v>
      </c>
    </row>
    <row r="34" spans="1:15" ht="17.25" customHeight="1">
      <c r="A34" s="374" t="s">
        <v>258</v>
      </c>
      <c r="B34" s="375">
        <f>SUM(B32:B33)</f>
        <v>40135.200000000004</v>
      </c>
      <c r="C34" s="375">
        <f>SUM(C32:C33)</f>
        <v>39218.699999999997</v>
      </c>
      <c r="D34" s="520">
        <f>C34/B34</f>
        <v>0.97716468337020856</v>
      </c>
      <c r="E34" s="375">
        <f>SUM(E32:E33)</f>
        <v>40134.9</v>
      </c>
      <c r="F34" s="375">
        <f>SUM(F32:F33)</f>
        <v>39809.800000000003</v>
      </c>
      <c r="G34" s="521">
        <f>F34/E34</f>
        <v>0.99189981786425285</v>
      </c>
      <c r="H34" s="522">
        <f>SUM(H32:H33)</f>
        <v>591.10000000000582</v>
      </c>
      <c r="I34" s="376">
        <f>SUM(I32:I33)</f>
        <v>6.8</v>
      </c>
      <c r="J34" s="375">
        <f>SUM(J32:J33)</f>
        <v>327.2</v>
      </c>
      <c r="K34" s="520">
        <f t="shared" si="2"/>
        <v>48.117647058823529</v>
      </c>
      <c r="L34" s="375">
        <f>SUM(L32:L33)</f>
        <v>87.3</v>
      </c>
      <c r="M34" s="375">
        <f>SUM(M32:M33)</f>
        <v>883.69999999999993</v>
      </c>
      <c r="N34" s="520">
        <f>M34/L34</f>
        <v>10.122565864833906</v>
      </c>
      <c r="O34" s="375">
        <f>SUM(O32:O33)</f>
        <v>556.5</v>
      </c>
    </row>
    <row r="35" spans="1:15" ht="24" customHeight="1">
      <c r="A35" s="1175"/>
      <c r="B35" s="1176"/>
      <c r="C35" s="1176"/>
      <c r="D35" s="1176"/>
      <c r="E35" s="1176"/>
      <c r="F35" s="1176"/>
      <c r="G35" s="1176"/>
      <c r="H35" s="1176"/>
      <c r="I35" s="367"/>
      <c r="J35" s="367"/>
      <c r="K35" s="368"/>
      <c r="L35" s="369"/>
      <c r="M35" s="369"/>
      <c r="N35" s="369"/>
      <c r="O35" s="369"/>
    </row>
    <row r="36" spans="1:15" ht="24.75" customHeight="1">
      <c r="A36" s="1168" t="s">
        <v>521</v>
      </c>
      <c r="B36" s="1169"/>
      <c r="C36" s="1169"/>
      <c r="D36" s="1169"/>
      <c r="E36" s="1169"/>
      <c r="F36" s="1169"/>
      <c r="G36" s="1169"/>
      <c r="H36" s="1169"/>
      <c r="I36" s="1169"/>
      <c r="J36" s="1169"/>
      <c r="K36" s="1169"/>
      <c r="L36" s="1169"/>
      <c r="M36" s="1169"/>
      <c r="N36" s="1169"/>
      <c r="O36" s="1169"/>
    </row>
    <row r="37" spans="1:15" ht="18" customHeight="1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9"/>
    </row>
    <row r="38" spans="1:1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</row>
    <row r="39" spans="1:1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</row>
    <row r="40" spans="1:1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</row>
    <row r="41" spans="1:1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</row>
    <row r="42" spans="1:1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</row>
    <row r="43" spans="1: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</row>
    <row r="44" spans="1:1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</row>
    <row r="45" spans="1:1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</row>
    <row r="46" spans="1:1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</row>
    <row r="47" spans="1:1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</row>
    <row r="48" spans="1: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</row>
    <row r="49" spans="1:11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</row>
    <row r="50" spans="1:11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</row>
    <row r="51" spans="1:11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</row>
    <row r="52" spans="1:11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</row>
    <row r="53" spans="1:11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</row>
    <row r="54" spans="1:11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</row>
    <row r="55" spans="1:11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</row>
    <row r="56" spans="1:11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</row>
    <row r="58" spans="1:1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</sheetData>
  <mergeCells count="12">
    <mergeCell ref="A1:N1"/>
    <mergeCell ref="A2:A4"/>
    <mergeCell ref="B2:H2"/>
    <mergeCell ref="I2:O2"/>
    <mergeCell ref="B3:D3"/>
    <mergeCell ref="E3:G3"/>
    <mergeCell ref="H3:H4"/>
    <mergeCell ref="A36:O36"/>
    <mergeCell ref="I3:K3"/>
    <mergeCell ref="L3:N3"/>
    <mergeCell ref="O3:O4"/>
    <mergeCell ref="A35:H35"/>
  </mergeCells>
  <phoneticPr fontId="49" type="noConversion"/>
  <printOptions horizontalCentered="1"/>
  <pageMargins left="0.23622047244094491" right="0.15748031496062992" top="0.19685039370078741" bottom="3.937007874015748E-2" header="0.15748031496062992" footer="0.15748031496062992"/>
  <pageSetup paperSize="9" scale="80" fitToHeight="2" orientation="landscape" r:id="rId1"/>
  <headerFooter>
    <oddFooter>&amp;L&amp;"Times New Roman,Obyčejné"&amp;9Přehled o hospodaření za rok 2014</oddFooter>
  </headerFooter>
  <ignoredErrors>
    <ignoredError sqref="K31 N15 K34 G34 D34 D31 G31:H31 N34 N31:O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IS39"/>
  <sheetViews>
    <sheetView view="pageBreakPreview" topLeftCell="A16" zoomScaleNormal="100" zoomScaleSheetLayoutView="100" workbookViewId="0">
      <selection activeCell="A36" sqref="A36:F36"/>
    </sheetView>
  </sheetViews>
  <sheetFormatPr defaultRowHeight="12.75"/>
  <cols>
    <col min="1" max="1" width="43.140625" style="486" customWidth="1"/>
    <col min="2" max="6" width="19.85546875" style="486" customWidth="1"/>
    <col min="7" max="7" width="9.140625" style="486"/>
    <col min="8" max="8" width="13.28515625" style="486" bestFit="1" customWidth="1"/>
    <col min="9" max="16384" width="9.140625" style="486"/>
  </cols>
  <sheetData>
    <row r="1" spans="1:7" ht="42.75" customHeight="1">
      <c r="A1" s="1186" t="s">
        <v>588</v>
      </c>
      <c r="B1" s="1186"/>
      <c r="C1" s="1186"/>
      <c r="D1" s="1186"/>
      <c r="E1" s="1186"/>
      <c r="F1" s="27" t="s">
        <v>606</v>
      </c>
      <c r="G1" s="27"/>
    </row>
    <row r="2" spans="1:7" ht="18" customHeight="1">
      <c r="A2" s="1187" t="s">
        <v>500</v>
      </c>
      <c r="B2" s="1190" t="s">
        <v>91</v>
      </c>
      <c r="C2" s="1191"/>
      <c r="D2" s="1192"/>
      <c r="E2" s="1193" t="s">
        <v>501</v>
      </c>
      <c r="F2" s="1194"/>
      <c r="G2" s="942"/>
    </row>
    <row r="3" spans="1:7" ht="13.5" customHeight="1">
      <c r="A3" s="1188"/>
      <c r="B3" s="1195" t="s">
        <v>60</v>
      </c>
      <c r="C3" s="1197" t="s">
        <v>502</v>
      </c>
      <c r="D3" s="1198"/>
      <c r="E3" s="1199" t="s">
        <v>503</v>
      </c>
      <c r="F3" s="1201" t="s">
        <v>504</v>
      </c>
    </row>
    <row r="4" spans="1:7" ht="12.75" customHeight="1">
      <c r="A4" s="1189"/>
      <c r="B4" s="1196"/>
      <c r="C4" s="487" t="s">
        <v>505</v>
      </c>
      <c r="D4" s="488" t="s">
        <v>506</v>
      </c>
      <c r="E4" s="1200"/>
      <c r="F4" s="1202"/>
    </row>
    <row r="5" spans="1:7" ht="15">
      <c r="A5" s="489" t="s">
        <v>97</v>
      </c>
      <c r="B5" s="490">
        <f>C5+D5</f>
        <v>276478.62</v>
      </c>
      <c r="C5" s="491">
        <v>200000</v>
      </c>
      <c r="D5" s="492">
        <v>76478.62</v>
      </c>
      <c r="E5" s="493">
        <v>0</v>
      </c>
      <c r="F5" s="494">
        <v>0</v>
      </c>
    </row>
    <row r="6" spans="1:7" ht="15">
      <c r="A6" s="489" t="s">
        <v>507</v>
      </c>
      <c r="B6" s="490">
        <f t="shared" ref="B6:B16" si="0">C6+D6</f>
        <v>611459.97</v>
      </c>
      <c r="C6" s="491">
        <v>485000</v>
      </c>
      <c r="D6" s="492">
        <v>126459.97</v>
      </c>
      <c r="E6" s="493">
        <v>22357.54</v>
      </c>
      <c r="F6" s="494">
        <v>0</v>
      </c>
    </row>
    <row r="7" spans="1:7" ht="15">
      <c r="A7" s="489" t="s">
        <v>99</v>
      </c>
      <c r="B7" s="490">
        <f t="shared" si="0"/>
        <v>252078.72</v>
      </c>
      <c r="C7" s="491">
        <v>152078.72</v>
      </c>
      <c r="D7" s="492">
        <v>100000</v>
      </c>
      <c r="E7" s="493">
        <v>0</v>
      </c>
      <c r="F7" s="494">
        <v>0</v>
      </c>
    </row>
    <row r="8" spans="1:7" ht="15">
      <c r="A8" s="489" t="s">
        <v>100</v>
      </c>
      <c r="B8" s="490">
        <f t="shared" si="0"/>
        <v>141935.6</v>
      </c>
      <c r="C8" s="491">
        <v>80000</v>
      </c>
      <c r="D8" s="492">
        <v>61935.6</v>
      </c>
      <c r="E8" s="493">
        <v>236069.47</v>
      </c>
      <c r="F8" s="494">
        <v>0</v>
      </c>
    </row>
    <row r="9" spans="1:7" ht="15">
      <c r="A9" s="489" t="s">
        <v>508</v>
      </c>
      <c r="B9" s="490">
        <f t="shared" si="0"/>
        <v>238393.28</v>
      </c>
      <c r="C9" s="491">
        <v>120000</v>
      </c>
      <c r="D9" s="492">
        <v>118393.28</v>
      </c>
      <c r="E9" s="493">
        <v>7514.48</v>
      </c>
      <c r="F9" s="494">
        <v>0</v>
      </c>
    </row>
    <row r="10" spans="1:7" ht="15">
      <c r="A10" s="489" t="s">
        <v>102</v>
      </c>
      <c r="B10" s="490">
        <f t="shared" si="0"/>
        <v>96458</v>
      </c>
      <c r="C10" s="491">
        <v>48229</v>
      </c>
      <c r="D10" s="492">
        <v>48229</v>
      </c>
      <c r="E10" s="493">
        <v>80000</v>
      </c>
      <c r="F10" s="494">
        <v>0</v>
      </c>
    </row>
    <row r="11" spans="1:7" ht="15">
      <c r="A11" s="489" t="s">
        <v>103</v>
      </c>
      <c r="B11" s="490">
        <f t="shared" si="0"/>
        <v>298677.02</v>
      </c>
      <c r="C11" s="491">
        <v>238941</v>
      </c>
      <c r="D11" s="492">
        <v>59736.02</v>
      </c>
      <c r="E11" s="493">
        <v>0</v>
      </c>
      <c r="F11" s="494">
        <v>0</v>
      </c>
    </row>
    <row r="12" spans="1:7" ht="15">
      <c r="A12" s="489" t="s">
        <v>104</v>
      </c>
      <c r="B12" s="490">
        <f t="shared" si="0"/>
        <v>227659.09</v>
      </c>
      <c r="C12" s="491">
        <v>47000</v>
      </c>
      <c r="D12" s="492">
        <v>180659.09</v>
      </c>
      <c r="E12" s="493">
        <v>0</v>
      </c>
      <c r="F12" s="494">
        <v>0</v>
      </c>
    </row>
    <row r="13" spans="1:7" ht="15">
      <c r="A13" s="489" t="s">
        <v>105</v>
      </c>
      <c r="B13" s="490">
        <f t="shared" si="0"/>
        <v>53514.33</v>
      </c>
      <c r="C13" s="491">
        <v>26757</v>
      </c>
      <c r="D13" s="492">
        <v>26757.33</v>
      </c>
      <c r="E13" s="493">
        <v>61952.75</v>
      </c>
      <c r="F13" s="494">
        <v>0</v>
      </c>
    </row>
    <row r="14" spans="1:7" ht="15">
      <c r="A14" s="489" t="s">
        <v>106</v>
      </c>
      <c r="B14" s="490">
        <f t="shared" si="0"/>
        <v>477296.5</v>
      </c>
      <c r="C14" s="491">
        <v>334107</v>
      </c>
      <c r="D14" s="492">
        <v>143189.5</v>
      </c>
      <c r="E14" s="493">
        <v>0</v>
      </c>
      <c r="F14" s="494">
        <v>0</v>
      </c>
    </row>
    <row r="15" spans="1:7" ht="15">
      <c r="A15" s="489" t="s">
        <v>107</v>
      </c>
      <c r="B15" s="490">
        <f t="shared" si="0"/>
        <v>43090</v>
      </c>
      <c r="C15" s="491">
        <v>21545</v>
      </c>
      <c r="D15" s="492">
        <v>21545</v>
      </c>
      <c r="E15" s="493">
        <v>0</v>
      </c>
      <c r="F15" s="494">
        <v>0</v>
      </c>
    </row>
    <row r="16" spans="1:7" ht="15.75" thickBot="1">
      <c r="A16" s="495" t="s">
        <v>108</v>
      </c>
      <c r="B16" s="496">
        <f t="shared" si="0"/>
        <v>915826.2</v>
      </c>
      <c r="C16" s="497">
        <v>457913</v>
      </c>
      <c r="D16" s="498">
        <v>457913.2</v>
      </c>
      <c r="E16" s="499">
        <v>0</v>
      </c>
      <c r="F16" s="500">
        <v>0</v>
      </c>
    </row>
    <row r="17" spans="1:253" ht="19.5" customHeight="1" thickTop="1">
      <c r="A17" s="501" t="s">
        <v>109</v>
      </c>
      <c r="B17" s="502">
        <f>SUM(B5:B16)</f>
        <v>3632867.33</v>
      </c>
      <c r="C17" s="503">
        <f>SUM(C5:C16)</f>
        <v>2211570.7199999997</v>
      </c>
      <c r="D17" s="504">
        <f>SUM(D5:D16)</f>
        <v>1421296.6099999999</v>
      </c>
      <c r="E17" s="505">
        <f>SUM(E5:E16)</f>
        <v>407894.24</v>
      </c>
      <c r="F17" s="506">
        <f>SUM(F5:F16)</f>
        <v>0</v>
      </c>
    </row>
    <row r="18" spans="1:253" ht="15">
      <c r="A18" s="489" t="s">
        <v>110</v>
      </c>
      <c r="B18" s="490">
        <f>D18+C18</f>
        <v>107837.66</v>
      </c>
      <c r="C18" s="491">
        <v>37000</v>
      </c>
      <c r="D18" s="492">
        <v>70837.66</v>
      </c>
      <c r="E18" s="493">
        <v>0</v>
      </c>
      <c r="F18" s="494">
        <v>0</v>
      </c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7"/>
      <c r="AL18" s="507"/>
      <c r="AM18" s="507"/>
      <c r="AN18" s="507"/>
      <c r="AO18" s="507"/>
      <c r="AP18" s="507"/>
      <c r="AQ18" s="507"/>
      <c r="AR18" s="507"/>
      <c r="AS18" s="507"/>
      <c r="AT18" s="507"/>
      <c r="AU18" s="507"/>
      <c r="AV18" s="507"/>
      <c r="AW18" s="507"/>
      <c r="AX18" s="507"/>
      <c r="AY18" s="507"/>
      <c r="AZ18" s="507"/>
      <c r="BA18" s="507"/>
      <c r="BB18" s="507"/>
      <c r="BC18" s="507"/>
      <c r="BD18" s="507"/>
      <c r="BE18" s="507"/>
      <c r="BF18" s="507"/>
      <c r="BG18" s="507"/>
      <c r="BH18" s="507"/>
      <c r="BI18" s="507"/>
      <c r="BJ18" s="507"/>
      <c r="BK18" s="507"/>
      <c r="BL18" s="507"/>
      <c r="BM18" s="507"/>
      <c r="BN18" s="507"/>
      <c r="BO18" s="507"/>
      <c r="BP18" s="507"/>
      <c r="BQ18" s="507"/>
      <c r="BR18" s="507"/>
      <c r="BS18" s="507"/>
      <c r="BT18" s="507"/>
      <c r="BU18" s="507"/>
      <c r="BV18" s="507"/>
      <c r="BW18" s="507"/>
      <c r="BX18" s="507"/>
      <c r="BY18" s="507"/>
      <c r="BZ18" s="507"/>
      <c r="CA18" s="507"/>
      <c r="CB18" s="507"/>
      <c r="CC18" s="507"/>
      <c r="CD18" s="507"/>
      <c r="CE18" s="507"/>
      <c r="CF18" s="507"/>
      <c r="CG18" s="507"/>
      <c r="CH18" s="507"/>
      <c r="CI18" s="507"/>
      <c r="CJ18" s="507"/>
      <c r="CK18" s="507"/>
      <c r="CL18" s="507"/>
      <c r="CM18" s="507"/>
      <c r="CN18" s="507"/>
      <c r="CO18" s="507"/>
      <c r="CP18" s="507"/>
      <c r="CQ18" s="507"/>
      <c r="CR18" s="507"/>
      <c r="CS18" s="507"/>
      <c r="CT18" s="507"/>
      <c r="CU18" s="507"/>
      <c r="CV18" s="507"/>
      <c r="CW18" s="507"/>
      <c r="CX18" s="507"/>
      <c r="CY18" s="507"/>
      <c r="CZ18" s="507"/>
      <c r="DA18" s="507"/>
      <c r="DB18" s="507"/>
      <c r="DC18" s="507"/>
      <c r="DD18" s="507"/>
      <c r="DE18" s="507"/>
      <c r="DF18" s="507"/>
      <c r="DG18" s="507"/>
      <c r="DH18" s="507"/>
      <c r="DI18" s="507"/>
      <c r="DJ18" s="507"/>
      <c r="DK18" s="507"/>
      <c r="DL18" s="507"/>
      <c r="DM18" s="507"/>
      <c r="DN18" s="507"/>
      <c r="DO18" s="507"/>
      <c r="DP18" s="507"/>
      <c r="DQ18" s="507"/>
      <c r="DR18" s="507"/>
      <c r="DS18" s="507"/>
      <c r="DT18" s="507"/>
      <c r="DU18" s="507"/>
      <c r="DV18" s="507"/>
      <c r="DW18" s="507"/>
      <c r="DX18" s="507"/>
      <c r="DY18" s="507"/>
      <c r="DZ18" s="507"/>
      <c r="EA18" s="507"/>
      <c r="EB18" s="507"/>
      <c r="EC18" s="507"/>
      <c r="ED18" s="507"/>
      <c r="EE18" s="507"/>
      <c r="EF18" s="507"/>
      <c r="EG18" s="507"/>
      <c r="EH18" s="507"/>
      <c r="EI18" s="507"/>
      <c r="EJ18" s="507"/>
      <c r="EK18" s="507"/>
      <c r="EL18" s="507"/>
      <c r="EM18" s="507"/>
      <c r="EN18" s="507"/>
      <c r="EO18" s="507"/>
      <c r="EP18" s="507"/>
      <c r="EQ18" s="507"/>
      <c r="ER18" s="507"/>
      <c r="ES18" s="507"/>
      <c r="ET18" s="507"/>
      <c r="EU18" s="507"/>
      <c r="EV18" s="507"/>
      <c r="EW18" s="507"/>
      <c r="EX18" s="507"/>
      <c r="EY18" s="507"/>
      <c r="EZ18" s="507"/>
      <c r="FA18" s="507"/>
      <c r="FB18" s="507"/>
      <c r="FC18" s="507"/>
      <c r="FD18" s="507"/>
      <c r="FE18" s="507"/>
      <c r="FF18" s="507"/>
      <c r="FG18" s="507"/>
      <c r="FH18" s="507"/>
      <c r="FI18" s="507"/>
      <c r="FJ18" s="507"/>
      <c r="FK18" s="507"/>
      <c r="FL18" s="507"/>
      <c r="FM18" s="507"/>
      <c r="FN18" s="507"/>
      <c r="FO18" s="507"/>
      <c r="FP18" s="507"/>
      <c r="FQ18" s="507"/>
      <c r="FR18" s="507"/>
      <c r="FS18" s="507"/>
      <c r="FT18" s="507"/>
      <c r="FU18" s="507"/>
      <c r="FV18" s="507"/>
      <c r="FW18" s="507"/>
      <c r="FX18" s="507"/>
      <c r="FY18" s="507"/>
      <c r="FZ18" s="507"/>
      <c r="GA18" s="507"/>
      <c r="GB18" s="507"/>
      <c r="GC18" s="507"/>
      <c r="GD18" s="507"/>
      <c r="GE18" s="507"/>
      <c r="GF18" s="507"/>
      <c r="GG18" s="507"/>
      <c r="GH18" s="507"/>
      <c r="GI18" s="507"/>
      <c r="GJ18" s="507"/>
      <c r="GK18" s="507"/>
      <c r="GL18" s="507"/>
      <c r="GM18" s="507"/>
      <c r="GN18" s="507"/>
      <c r="GO18" s="507"/>
      <c r="GP18" s="507"/>
      <c r="GQ18" s="507"/>
      <c r="GR18" s="507"/>
      <c r="GS18" s="507"/>
      <c r="GT18" s="507"/>
      <c r="GU18" s="507"/>
      <c r="GV18" s="507"/>
      <c r="GW18" s="507"/>
      <c r="GX18" s="507"/>
      <c r="GY18" s="507"/>
      <c r="GZ18" s="507"/>
      <c r="HA18" s="507"/>
      <c r="HB18" s="507"/>
      <c r="HC18" s="507"/>
      <c r="HD18" s="507"/>
      <c r="HE18" s="507"/>
      <c r="HF18" s="507"/>
      <c r="HG18" s="507"/>
      <c r="HH18" s="507"/>
      <c r="HI18" s="507"/>
      <c r="HJ18" s="507"/>
      <c r="HK18" s="507"/>
      <c r="HL18" s="507"/>
      <c r="HM18" s="507"/>
      <c r="HN18" s="507"/>
      <c r="HO18" s="507"/>
      <c r="HP18" s="507"/>
      <c r="HQ18" s="507"/>
      <c r="HR18" s="507"/>
      <c r="HS18" s="507"/>
      <c r="HT18" s="507"/>
      <c r="HU18" s="507"/>
      <c r="HV18" s="507"/>
      <c r="HW18" s="507"/>
      <c r="HX18" s="507"/>
      <c r="HY18" s="507"/>
      <c r="HZ18" s="507"/>
      <c r="IA18" s="507"/>
      <c r="IB18" s="507"/>
      <c r="IC18" s="507"/>
      <c r="ID18" s="507"/>
      <c r="IE18" s="507"/>
      <c r="IF18" s="507"/>
      <c r="IG18" s="507"/>
      <c r="IH18" s="507"/>
      <c r="II18" s="507"/>
      <c r="IJ18" s="507"/>
      <c r="IK18" s="507"/>
      <c r="IL18" s="507"/>
      <c r="IM18" s="507"/>
      <c r="IN18" s="507"/>
      <c r="IO18" s="507"/>
      <c r="IP18" s="507"/>
      <c r="IQ18" s="507"/>
      <c r="IR18" s="507"/>
      <c r="IS18" s="507"/>
    </row>
    <row r="19" spans="1:253" ht="15">
      <c r="A19" s="489" t="s">
        <v>111</v>
      </c>
      <c r="B19" s="490">
        <f t="shared" ref="B19:B30" si="1">D19+C19</f>
        <v>149136</v>
      </c>
      <c r="C19" s="491">
        <v>0</v>
      </c>
      <c r="D19" s="492">
        <v>149136</v>
      </c>
      <c r="E19" s="493">
        <v>0</v>
      </c>
      <c r="F19" s="494">
        <v>0</v>
      </c>
    </row>
    <row r="20" spans="1:253" ht="15">
      <c r="A20" s="489" t="s">
        <v>112</v>
      </c>
      <c r="B20" s="490">
        <f t="shared" si="1"/>
        <v>98265.72</v>
      </c>
      <c r="C20" s="491">
        <v>78600</v>
      </c>
      <c r="D20" s="492">
        <v>19665.72</v>
      </c>
      <c r="E20" s="493">
        <v>0</v>
      </c>
      <c r="F20" s="494">
        <v>0</v>
      </c>
    </row>
    <row r="21" spans="1:253" ht="15">
      <c r="A21" s="489" t="s">
        <v>113</v>
      </c>
      <c r="B21" s="490">
        <f>D21+C21</f>
        <v>110881.5</v>
      </c>
      <c r="C21" s="491">
        <v>22176</v>
      </c>
      <c r="D21" s="492">
        <v>88705.5</v>
      </c>
      <c r="E21" s="493">
        <v>180714.22</v>
      </c>
      <c r="F21" s="494">
        <v>0</v>
      </c>
    </row>
    <row r="22" spans="1:253" ht="15">
      <c r="A22" s="489" t="s">
        <v>114</v>
      </c>
      <c r="B22" s="490">
        <f t="shared" si="1"/>
        <v>216214.93</v>
      </c>
      <c r="C22" s="491">
        <v>10000</v>
      </c>
      <c r="D22" s="492">
        <v>206214.93</v>
      </c>
      <c r="E22" s="493">
        <v>0</v>
      </c>
      <c r="F22" s="494">
        <v>0</v>
      </c>
    </row>
    <row r="23" spans="1:253" ht="15">
      <c r="A23" s="489" t="s">
        <v>115</v>
      </c>
      <c r="B23" s="490">
        <f t="shared" si="1"/>
        <v>98442.53</v>
      </c>
      <c r="C23" s="491">
        <v>70000</v>
      </c>
      <c r="D23" s="492">
        <v>28442.53</v>
      </c>
      <c r="E23" s="493">
        <v>0</v>
      </c>
      <c r="F23" s="494">
        <v>0</v>
      </c>
    </row>
    <row r="24" spans="1:253" ht="15">
      <c r="A24" s="489" t="s">
        <v>116</v>
      </c>
      <c r="B24" s="490">
        <f t="shared" si="1"/>
        <v>125066</v>
      </c>
      <c r="C24" s="491">
        <v>85000</v>
      </c>
      <c r="D24" s="492">
        <v>40066</v>
      </c>
      <c r="E24" s="493">
        <v>0</v>
      </c>
      <c r="F24" s="494">
        <v>0</v>
      </c>
    </row>
    <row r="25" spans="1:253" ht="15">
      <c r="A25" s="489" t="s">
        <v>117</v>
      </c>
      <c r="B25" s="490">
        <f t="shared" si="1"/>
        <v>186942.84</v>
      </c>
      <c r="C25" s="491">
        <v>0</v>
      </c>
      <c r="D25" s="492">
        <v>186942.84</v>
      </c>
      <c r="E25" s="493">
        <v>0</v>
      </c>
      <c r="F25" s="494">
        <v>0</v>
      </c>
    </row>
    <row r="26" spans="1:253" ht="15">
      <c r="A26" s="489" t="s">
        <v>118</v>
      </c>
      <c r="B26" s="490">
        <f t="shared" si="1"/>
        <v>98988</v>
      </c>
      <c r="C26" s="491">
        <v>29696</v>
      </c>
      <c r="D26" s="492">
        <v>69292</v>
      </c>
      <c r="E26" s="493">
        <v>0</v>
      </c>
      <c r="F26" s="494">
        <v>0</v>
      </c>
    </row>
    <row r="27" spans="1:253" ht="15">
      <c r="A27" s="489" t="s">
        <v>119</v>
      </c>
      <c r="B27" s="490">
        <f t="shared" si="1"/>
        <v>113487</v>
      </c>
      <c r="C27" s="491">
        <v>20000</v>
      </c>
      <c r="D27" s="492">
        <v>93487</v>
      </c>
      <c r="E27" s="493">
        <v>0</v>
      </c>
      <c r="F27" s="494">
        <v>0</v>
      </c>
    </row>
    <row r="28" spans="1:253" ht="15">
      <c r="A28" s="489" t="s">
        <v>120</v>
      </c>
      <c r="B28" s="490">
        <f t="shared" si="1"/>
        <v>175029.6</v>
      </c>
      <c r="C28" s="491">
        <v>130000</v>
      </c>
      <c r="D28" s="492">
        <v>45029.599999999999</v>
      </c>
      <c r="E28" s="493">
        <v>0</v>
      </c>
      <c r="F28" s="494">
        <v>0</v>
      </c>
    </row>
    <row r="29" spans="1:253" ht="15">
      <c r="A29" s="489" t="s">
        <v>121</v>
      </c>
      <c r="B29" s="490">
        <f t="shared" si="1"/>
        <v>169613</v>
      </c>
      <c r="C29" s="491">
        <v>70000</v>
      </c>
      <c r="D29" s="492">
        <v>99613</v>
      </c>
      <c r="E29" s="493">
        <v>0</v>
      </c>
      <c r="F29" s="494">
        <v>0</v>
      </c>
    </row>
    <row r="30" spans="1:253" ht="15.75" thickBot="1">
      <c r="A30" s="495" t="s">
        <v>122</v>
      </c>
      <c r="B30" s="496">
        <f t="shared" si="1"/>
        <v>125591.05</v>
      </c>
      <c r="C30" s="497">
        <v>25119</v>
      </c>
      <c r="D30" s="498">
        <v>100472.05</v>
      </c>
      <c r="E30" s="499">
        <v>0</v>
      </c>
      <c r="F30" s="500">
        <v>0</v>
      </c>
    </row>
    <row r="31" spans="1:253" ht="20.25" customHeight="1" thickTop="1">
      <c r="A31" s="501" t="s">
        <v>123</v>
      </c>
      <c r="B31" s="502">
        <f>SUM(B18:B30)</f>
        <v>1775495.8300000003</v>
      </c>
      <c r="C31" s="503">
        <f>SUM(C18:C30)</f>
        <v>577591</v>
      </c>
      <c r="D31" s="504">
        <f>SUM(D18:D30)</f>
        <v>1197904.83</v>
      </c>
      <c r="E31" s="505">
        <f>SUM(E18:E30)</f>
        <v>180714.22</v>
      </c>
      <c r="F31" s="506">
        <f>SUM(F18:F30)</f>
        <v>0</v>
      </c>
    </row>
    <row r="32" spans="1:253" ht="15">
      <c r="A32" s="749" t="s">
        <v>124</v>
      </c>
      <c r="B32" s="971">
        <f>D32+C32</f>
        <v>476062.5</v>
      </c>
      <c r="C32" s="750">
        <v>380850</v>
      </c>
      <c r="D32" s="751">
        <v>95212.5</v>
      </c>
      <c r="E32" s="752">
        <v>631100.9</v>
      </c>
      <c r="F32" s="753">
        <v>0</v>
      </c>
    </row>
    <row r="33" spans="1:253" ht="15">
      <c r="A33" s="509" t="s">
        <v>125</v>
      </c>
      <c r="B33" s="508">
        <f>C33+D33</f>
        <v>80473</v>
      </c>
      <c r="C33" s="491">
        <v>40473</v>
      </c>
      <c r="D33" s="492">
        <v>40000</v>
      </c>
      <c r="E33" s="493">
        <v>0</v>
      </c>
      <c r="F33" s="494">
        <v>0</v>
      </c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  <c r="AD33" s="510"/>
      <c r="AE33" s="510"/>
      <c r="AF33" s="510"/>
      <c r="AG33" s="510"/>
      <c r="AH33" s="510"/>
      <c r="AI33" s="510"/>
      <c r="AJ33" s="510"/>
      <c r="AK33" s="510"/>
      <c r="AL33" s="510"/>
      <c r="AM33" s="510"/>
      <c r="AN33" s="510"/>
      <c r="AO33" s="510"/>
      <c r="AP33" s="510"/>
      <c r="AQ33" s="510"/>
      <c r="AR33" s="510"/>
      <c r="AS33" s="510"/>
      <c r="AT33" s="510"/>
      <c r="AU33" s="510"/>
      <c r="AV33" s="510"/>
      <c r="AW33" s="510"/>
      <c r="AX33" s="510"/>
      <c r="AY33" s="510"/>
      <c r="AZ33" s="510"/>
      <c r="BA33" s="510"/>
      <c r="BB33" s="510"/>
      <c r="BC33" s="510"/>
      <c r="BD33" s="510"/>
      <c r="BE33" s="510"/>
      <c r="BF33" s="510"/>
      <c r="BG33" s="510"/>
      <c r="BH33" s="510"/>
      <c r="BI33" s="510"/>
      <c r="BJ33" s="510"/>
      <c r="BK33" s="510"/>
      <c r="BL33" s="510"/>
      <c r="BM33" s="510"/>
      <c r="BN33" s="510"/>
      <c r="BO33" s="510"/>
      <c r="BP33" s="510"/>
      <c r="BQ33" s="510"/>
      <c r="BR33" s="510"/>
      <c r="BS33" s="510"/>
      <c r="BT33" s="510"/>
      <c r="BU33" s="510"/>
      <c r="BV33" s="510"/>
      <c r="BW33" s="510"/>
      <c r="BX33" s="510"/>
      <c r="BY33" s="510"/>
      <c r="BZ33" s="510"/>
      <c r="CA33" s="510"/>
      <c r="CB33" s="510"/>
      <c r="CC33" s="510"/>
      <c r="CD33" s="510"/>
      <c r="CE33" s="510"/>
      <c r="CF33" s="510"/>
      <c r="CG33" s="510"/>
      <c r="CH33" s="510"/>
      <c r="CI33" s="510"/>
      <c r="CJ33" s="510"/>
      <c r="CK33" s="510"/>
      <c r="CL33" s="510"/>
      <c r="CM33" s="510"/>
      <c r="CN33" s="510"/>
      <c r="CO33" s="510"/>
      <c r="CP33" s="510"/>
      <c r="CQ33" s="510"/>
      <c r="CR33" s="510"/>
      <c r="CS33" s="510"/>
      <c r="CT33" s="510"/>
      <c r="CU33" s="510"/>
      <c r="CV33" s="510"/>
      <c r="CW33" s="510"/>
      <c r="CX33" s="510"/>
      <c r="CY33" s="510"/>
      <c r="CZ33" s="510"/>
      <c r="DA33" s="510"/>
      <c r="DB33" s="510"/>
      <c r="DC33" s="510"/>
      <c r="DD33" s="510"/>
      <c r="DE33" s="510"/>
      <c r="DF33" s="510"/>
      <c r="DG33" s="510"/>
      <c r="DH33" s="510"/>
      <c r="DI33" s="510"/>
      <c r="DJ33" s="510"/>
      <c r="DK33" s="510"/>
      <c r="DL33" s="510"/>
      <c r="DM33" s="510"/>
      <c r="DN33" s="510"/>
      <c r="DO33" s="510"/>
      <c r="DP33" s="510"/>
      <c r="DQ33" s="510"/>
      <c r="DR33" s="510"/>
      <c r="DS33" s="510"/>
      <c r="DT33" s="510"/>
      <c r="DU33" s="510"/>
      <c r="DV33" s="510"/>
      <c r="DW33" s="510"/>
      <c r="DX33" s="510"/>
      <c r="DY33" s="510"/>
      <c r="DZ33" s="510"/>
      <c r="EA33" s="510"/>
      <c r="EB33" s="510"/>
      <c r="EC33" s="510"/>
      <c r="ED33" s="510"/>
      <c r="EE33" s="510"/>
      <c r="EF33" s="510"/>
      <c r="EG33" s="510"/>
      <c r="EH33" s="510"/>
      <c r="EI33" s="510"/>
      <c r="EJ33" s="510"/>
      <c r="EK33" s="510"/>
      <c r="EL33" s="510"/>
      <c r="EM33" s="510"/>
      <c r="EN33" s="510"/>
      <c r="EO33" s="510"/>
      <c r="EP33" s="510"/>
      <c r="EQ33" s="510"/>
      <c r="ER33" s="510"/>
      <c r="ES33" s="510"/>
      <c r="ET33" s="510"/>
      <c r="EU33" s="510"/>
      <c r="EV33" s="510"/>
      <c r="EW33" s="510"/>
      <c r="EX33" s="510"/>
      <c r="EY33" s="510"/>
      <c r="EZ33" s="510"/>
      <c r="FA33" s="510"/>
      <c r="FB33" s="510"/>
      <c r="FC33" s="510"/>
      <c r="FD33" s="510"/>
      <c r="FE33" s="510"/>
      <c r="FF33" s="510"/>
      <c r="FG33" s="510"/>
      <c r="FH33" s="510"/>
      <c r="FI33" s="510"/>
      <c r="FJ33" s="510"/>
      <c r="FK33" s="510"/>
      <c r="FL33" s="510"/>
      <c r="FM33" s="510"/>
      <c r="FN33" s="510"/>
      <c r="FO33" s="510"/>
      <c r="FP33" s="510"/>
      <c r="FQ33" s="510"/>
      <c r="FR33" s="510"/>
      <c r="FS33" s="510"/>
      <c r="FT33" s="510"/>
      <c r="FU33" s="510"/>
      <c r="FV33" s="510"/>
      <c r="FW33" s="510"/>
      <c r="FX33" s="510"/>
      <c r="FY33" s="510"/>
      <c r="FZ33" s="510"/>
      <c r="GA33" s="510"/>
      <c r="GB33" s="510"/>
      <c r="GC33" s="510"/>
      <c r="GD33" s="510"/>
      <c r="GE33" s="510"/>
      <c r="GF33" s="510"/>
      <c r="GG33" s="510"/>
      <c r="GH33" s="510"/>
      <c r="GI33" s="510"/>
      <c r="GJ33" s="510"/>
      <c r="GK33" s="510"/>
      <c r="GL33" s="510"/>
      <c r="GM33" s="510"/>
      <c r="GN33" s="510"/>
      <c r="GO33" s="510"/>
      <c r="GP33" s="510"/>
      <c r="GQ33" s="510"/>
      <c r="GR33" s="510"/>
      <c r="GS33" s="510"/>
      <c r="GT33" s="510"/>
      <c r="GU33" s="510"/>
      <c r="GV33" s="510"/>
      <c r="GW33" s="510"/>
      <c r="GX33" s="510"/>
      <c r="GY33" s="510"/>
      <c r="GZ33" s="510"/>
      <c r="HA33" s="510"/>
      <c r="HB33" s="510"/>
      <c r="HC33" s="510"/>
      <c r="HD33" s="510"/>
      <c r="HE33" s="510"/>
      <c r="HF33" s="510"/>
      <c r="HG33" s="510"/>
      <c r="HH33" s="510"/>
      <c r="HI33" s="510"/>
      <c r="HJ33" s="510"/>
      <c r="HK33" s="510"/>
      <c r="HL33" s="510"/>
      <c r="HM33" s="510"/>
      <c r="HN33" s="510"/>
      <c r="HO33" s="510"/>
      <c r="HP33" s="510"/>
      <c r="HQ33" s="510"/>
      <c r="HR33" s="510"/>
      <c r="HS33" s="510"/>
      <c r="HT33" s="510"/>
      <c r="HU33" s="510"/>
      <c r="HV33" s="510"/>
      <c r="HW33" s="510"/>
      <c r="HX33" s="510"/>
      <c r="HY33" s="510"/>
      <c r="HZ33" s="510"/>
      <c r="IA33" s="510"/>
      <c r="IB33" s="510"/>
      <c r="IC33" s="510"/>
      <c r="ID33" s="510"/>
      <c r="IE33" s="510"/>
      <c r="IF33" s="510"/>
      <c r="IG33" s="510"/>
      <c r="IH33" s="510"/>
      <c r="II33" s="510"/>
      <c r="IJ33" s="510"/>
      <c r="IK33" s="510"/>
      <c r="IL33" s="510"/>
      <c r="IM33" s="510"/>
      <c r="IN33" s="510"/>
      <c r="IO33" s="510"/>
      <c r="IP33" s="510"/>
      <c r="IQ33" s="510"/>
      <c r="IR33" s="510"/>
      <c r="IS33" s="510"/>
    </row>
    <row r="34" spans="1:253" ht="15.75" thickBot="1">
      <c r="A34" s="972" t="s">
        <v>509</v>
      </c>
      <c r="B34" s="973">
        <f>D34</f>
        <v>27398.37</v>
      </c>
      <c r="C34" s="974">
        <v>0</v>
      </c>
      <c r="D34" s="975">
        <v>27398.37</v>
      </c>
      <c r="E34" s="976">
        <v>0</v>
      </c>
      <c r="F34" s="977">
        <v>0</v>
      </c>
    </row>
    <row r="35" spans="1:253" ht="20.25" customHeight="1" thickTop="1">
      <c r="A35" s="851" t="s">
        <v>88</v>
      </c>
      <c r="B35" s="502">
        <f>SUM(B17+B31+B32+B33+B34)</f>
        <v>5992297.0300000003</v>
      </c>
      <c r="C35" s="503">
        <f>SUM(C17+C31+C32+C33+C34)</f>
        <v>3210484.7199999997</v>
      </c>
      <c r="D35" s="504">
        <f>SUM(D17+D31+D32+D33+D34)</f>
        <v>2781812.31</v>
      </c>
      <c r="E35" s="505">
        <f>SUM(E17+E31+E32+E33+E34)</f>
        <v>1219709.3599999999</v>
      </c>
      <c r="F35" s="506">
        <f>SUM(F17+F31+F32+F33+F34)</f>
        <v>0</v>
      </c>
    </row>
    <row r="36" spans="1:253" ht="52.5" customHeight="1">
      <c r="A36" s="1185"/>
      <c r="B36" s="1185"/>
      <c r="C36" s="1185"/>
      <c r="D36" s="1185"/>
      <c r="E36" s="1185"/>
      <c r="F36" s="1185"/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  <c r="AH36" s="475"/>
      <c r="AI36" s="475"/>
      <c r="AJ36" s="475"/>
      <c r="AK36" s="475"/>
      <c r="AL36" s="475"/>
      <c r="AM36" s="475"/>
      <c r="AN36" s="475"/>
      <c r="AO36" s="475"/>
      <c r="AP36" s="475"/>
      <c r="AQ36" s="475"/>
      <c r="AR36" s="475"/>
      <c r="AS36" s="475"/>
      <c r="AT36" s="475"/>
      <c r="AU36" s="475"/>
      <c r="AV36" s="475"/>
      <c r="AW36" s="475"/>
      <c r="AX36" s="475"/>
      <c r="AY36" s="475"/>
      <c r="AZ36" s="475"/>
      <c r="BA36" s="475"/>
      <c r="BB36" s="475"/>
      <c r="BC36" s="475"/>
      <c r="BD36" s="475"/>
      <c r="BE36" s="475"/>
      <c r="BF36" s="475"/>
      <c r="BG36" s="475"/>
      <c r="BH36" s="475"/>
      <c r="BI36" s="475"/>
      <c r="BJ36" s="475"/>
      <c r="BK36" s="475"/>
      <c r="BL36" s="475"/>
      <c r="BM36" s="475"/>
      <c r="BN36" s="475"/>
      <c r="BO36" s="475"/>
      <c r="BP36" s="475"/>
      <c r="BQ36" s="475"/>
      <c r="BR36" s="475"/>
      <c r="BS36" s="475"/>
      <c r="BT36" s="475"/>
      <c r="BU36" s="475"/>
      <c r="BV36" s="475"/>
      <c r="BW36" s="475"/>
      <c r="BX36" s="475"/>
      <c r="BY36" s="475"/>
      <c r="BZ36" s="475"/>
      <c r="CA36" s="475"/>
      <c r="CB36" s="475"/>
      <c r="CC36" s="475"/>
      <c r="CD36" s="475"/>
      <c r="CE36" s="475"/>
      <c r="CF36" s="475"/>
      <c r="CG36" s="475"/>
      <c r="CH36" s="475"/>
      <c r="CI36" s="475"/>
      <c r="CJ36" s="475"/>
      <c r="CK36" s="475"/>
      <c r="CL36" s="475"/>
      <c r="CM36" s="475"/>
      <c r="CN36" s="475"/>
      <c r="CO36" s="475"/>
      <c r="CP36" s="475"/>
      <c r="CQ36" s="475"/>
      <c r="CR36" s="475"/>
      <c r="CS36" s="475"/>
      <c r="CT36" s="475"/>
      <c r="CU36" s="475"/>
      <c r="CV36" s="475"/>
      <c r="CW36" s="475"/>
      <c r="CX36" s="475"/>
      <c r="CY36" s="475"/>
      <c r="CZ36" s="475"/>
      <c r="DA36" s="475"/>
      <c r="DB36" s="475"/>
      <c r="DC36" s="475"/>
      <c r="DD36" s="475"/>
      <c r="DE36" s="475"/>
      <c r="DF36" s="475"/>
      <c r="DG36" s="475"/>
      <c r="DH36" s="475"/>
      <c r="DI36" s="475"/>
      <c r="DJ36" s="475"/>
      <c r="DK36" s="475"/>
      <c r="DL36" s="475"/>
      <c r="DM36" s="475"/>
      <c r="DN36" s="475"/>
      <c r="DO36" s="475"/>
      <c r="DP36" s="475"/>
      <c r="DQ36" s="475"/>
      <c r="DR36" s="475"/>
      <c r="DS36" s="475"/>
      <c r="DT36" s="475"/>
      <c r="DU36" s="475"/>
      <c r="DV36" s="475"/>
      <c r="DW36" s="475"/>
      <c r="DX36" s="475"/>
      <c r="DY36" s="475"/>
      <c r="DZ36" s="475"/>
      <c r="EA36" s="475"/>
      <c r="EB36" s="475"/>
      <c r="EC36" s="475"/>
      <c r="ED36" s="475"/>
      <c r="EE36" s="475"/>
      <c r="EF36" s="475"/>
      <c r="EG36" s="475"/>
      <c r="EH36" s="475"/>
      <c r="EI36" s="475"/>
      <c r="EJ36" s="475"/>
      <c r="EK36" s="475"/>
      <c r="EL36" s="475"/>
      <c r="EM36" s="475"/>
      <c r="EN36" s="475"/>
      <c r="EO36" s="475"/>
      <c r="EP36" s="475"/>
      <c r="EQ36" s="475"/>
      <c r="ER36" s="475"/>
      <c r="ES36" s="475"/>
      <c r="ET36" s="475"/>
      <c r="EU36" s="475"/>
      <c r="EV36" s="475"/>
      <c r="EW36" s="475"/>
      <c r="EX36" s="475"/>
      <c r="EY36" s="475"/>
      <c r="EZ36" s="475"/>
      <c r="FA36" s="475"/>
      <c r="FB36" s="475"/>
      <c r="FC36" s="475"/>
      <c r="FD36" s="475"/>
      <c r="FE36" s="475"/>
      <c r="FF36" s="475"/>
      <c r="FG36" s="475"/>
      <c r="FH36" s="475"/>
      <c r="FI36" s="475"/>
      <c r="FJ36" s="475"/>
      <c r="FK36" s="475"/>
      <c r="FL36" s="475"/>
      <c r="FM36" s="475"/>
      <c r="FN36" s="475"/>
      <c r="FO36" s="475"/>
      <c r="FP36" s="475"/>
      <c r="FQ36" s="475"/>
      <c r="FR36" s="475"/>
      <c r="FS36" s="475"/>
      <c r="FT36" s="475"/>
      <c r="FU36" s="475"/>
      <c r="FV36" s="475"/>
      <c r="FW36" s="475"/>
      <c r="FX36" s="475"/>
      <c r="FY36" s="475"/>
      <c r="FZ36" s="475"/>
      <c r="GA36" s="475"/>
      <c r="GB36" s="475"/>
      <c r="GC36" s="475"/>
      <c r="GD36" s="475"/>
      <c r="GE36" s="475"/>
      <c r="GF36" s="475"/>
      <c r="GG36" s="475"/>
      <c r="GH36" s="475"/>
      <c r="GI36" s="475"/>
      <c r="GJ36" s="475"/>
      <c r="GK36" s="475"/>
      <c r="GL36" s="475"/>
      <c r="GM36" s="475"/>
      <c r="GN36" s="475"/>
      <c r="GO36" s="475"/>
      <c r="GP36" s="475"/>
      <c r="GQ36" s="475"/>
      <c r="GR36" s="475"/>
      <c r="GS36" s="475"/>
      <c r="GT36" s="475"/>
      <c r="GU36" s="475"/>
      <c r="GV36" s="475"/>
      <c r="GW36" s="475"/>
      <c r="GX36" s="475"/>
      <c r="GY36" s="475"/>
      <c r="GZ36" s="475"/>
      <c r="HA36" s="475"/>
      <c r="HB36" s="475"/>
      <c r="HC36" s="475"/>
      <c r="HD36" s="475"/>
      <c r="HE36" s="475"/>
      <c r="HF36" s="475"/>
      <c r="HG36" s="475"/>
      <c r="HH36" s="475"/>
      <c r="HI36" s="475"/>
      <c r="HJ36" s="475"/>
      <c r="HK36" s="475"/>
      <c r="HL36" s="475"/>
      <c r="HM36" s="475"/>
      <c r="HN36" s="475"/>
      <c r="HO36" s="475"/>
      <c r="HP36" s="475"/>
      <c r="HQ36" s="475"/>
      <c r="HR36" s="475"/>
      <c r="HS36" s="475"/>
      <c r="HT36" s="475"/>
      <c r="HU36" s="475"/>
      <c r="HV36" s="475"/>
      <c r="HW36" s="475"/>
      <c r="HX36" s="475"/>
      <c r="HY36" s="475"/>
      <c r="HZ36" s="475"/>
      <c r="IA36" s="475"/>
      <c r="IB36" s="475"/>
      <c r="IC36" s="475"/>
      <c r="ID36" s="475"/>
      <c r="IE36" s="475"/>
      <c r="IF36" s="475"/>
      <c r="IG36" s="475"/>
      <c r="IH36" s="475"/>
      <c r="II36" s="475"/>
      <c r="IJ36" s="475"/>
      <c r="IK36" s="475"/>
      <c r="IL36" s="475"/>
      <c r="IM36" s="475"/>
      <c r="IN36" s="475"/>
      <c r="IO36" s="475"/>
      <c r="IP36" s="475"/>
      <c r="IQ36" s="475"/>
      <c r="IR36" s="475"/>
      <c r="IS36" s="475"/>
    </row>
    <row r="37" spans="1:253" ht="16.5" customHeight="1"/>
    <row r="38" spans="1:253">
      <c r="B38" s="511"/>
      <c r="C38" s="511"/>
      <c r="D38" s="511"/>
      <c r="E38" s="511"/>
      <c r="F38" s="511"/>
    </row>
    <row r="39" spans="1:253">
      <c r="H39" s="511"/>
    </row>
  </sheetData>
  <mergeCells count="9">
    <mergeCell ref="A36:F36"/>
    <mergeCell ref="A1:E1"/>
    <mergeCell ref="A2:A4"/>
    <mergeCell ref="B2:D2"/>
    <mergeCell ref="E2:F2"/>
    <mergeCell ref="B3:B4"/>
    <mergeCell ref="C3:D3"/>
    <mergeCell ref="E3:E4"/>
    <mergeCell ref="F3:F4"/>
  </mergeCells>
  <printOptions horizontalCentered="1"/>
  <pageMargins left="0" right="0" top="0.35433070866141736" bottom="0.15748031496062992" header="0.19685039370078741" footer="0.23622047244094491"/>
  <pageSetup paperSize="9" scale="95" orientation="landscape" r:id="rId1"/>
  <headerFooter>
    <oddFooter>&amp;L&amp;"Times New Roman,Obyčejné"&amp;8Přehled hospodaření za rok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1 příjmy </vt:lpstr>
      <vt:lpstr>2 dotace</vt:lpstr>
      <vt:lpstr>3 výdaje</vt:lpstr>
      <vt:lpstr>4 investice</vt:lpstr>
      <vt:lpstr>5náklady a výnosy ZČ</vt:lpstr>
      <vt:lpstr>6 ostatní zdaňovaná činnost</vt:lpstr>
      <vt:lpstr>7 zdaňovaná činnost celkem</vt:lpstr>
      <vt:lpstr>8 PO</vt:lpstr>
      <vt:lpstr>výsledky hospod. PO</vt:lpstr>
      <vt:lpstr>10 odměňování zastupitelů</vt:lpstr>
      <vt:lpstr>11přehled majetku MČ</vt:lpstr>
      <vt:lpstr>12majetek org.zřízených MČ</vt:lpstr>
      <vt:lpstr>13 Vyúčtování FV</vt:lpstr>
      <vt:lpstr>'1 příjmy '!Oblast_tisku</vt:lpstr>
      <vt:lpstr>'13 Vyúčtování FV'!Oblast_tisku</vt:lpstr>
      <vt:lpstr>'2 dotace'!Oblast_tisku</vt:lpstr>
      <vt:lpstr>'3 výdaje'!Oblast_tisku</vt:lpstr>
      <vt:lpstr>'4 investice'!Oblast_tisku</vt:lpstr>
      <vt:lpstr>'5náklady a výnosy ZČ'!Oblast_tisku</vt:lpstr>
      <vt:lpstr>'6 ostatní zdaňovaná činnost'!Oblast_tisku</vt:lpstr>
      <vt:lpstr>'8 PO'!Oblast_tisku</vt:lpstr>
      <vt:lpstr>'výsledky hospod. PO'!Oblast_tisku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Marcela</dc:creator>
  <cp:lastModifiedBy>j.jerichova</cp:lastModifiedBy>
  <cp:lastPrinted>2015-04-22T08:43:55Z</cp:lastPrinted>
  <dcterms:created xsi:type="dcterms:W3CDTF">2001-10-18T11:13:00Z</dcterms:created>
  <dcterms:modified xsi:type="dcterms:W3CDTF">2015-05-19T07:47:56Z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