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j.jerichova\Desktop\"/>
    </mc:Choice>
  </mc:AlternateContent>
  <bookViews>
    <workbookView xWindow="-15" yWindow="-15" windowWidth="21660" windowHeight="4995" tabRatio="961" activeTab="1"/>
  </bookViews>
  <sheets>
    <sheet name="příjmy" sheetId="83" r:id="rId1"/>
    <sheet name="převody z FRR" sheetId="92" r:id="rId2"/>
    <sheet name="výdaje" sheetId="114" r:id="rId3"/>
    <sheet name="výdaje 2017" sheetId="126" r:id="rId4"/>
    <sheet name="investiční výdaje" sheetId="37" r:id="rId5"/>
    <sheet name="zdaň.činnost" sheetId="99" r:id="rId6"/>
    <sheet name="ost. zdaň.č." sheetId="95" r:id="rId7"/>
    <sheet name="ZČ celkem" sheetId="100" r:id="rId8"/>
    <sheet name="rozp výhled" sheetId="90" r:id="rId9"/>
    <sheet name="zásobník" sheetId="91" r:id="rId10"/>
    <sheet name="kapitoly 01,03, 07,10 (§)" sheetId="122" r:id="rId11"/>
    <sheet name="kapitoly 02,06,09 (§)" sheetId="124" r:id="rId12"/>
    <sheet name="kapitoly 04,05,08 (§)" sheetId="125" r:id="rId13"/>
    <sheet name="Příspěvky na provoz" sheetId="88" r:id="rId14"/>
    <sheet name="odpisy" sheetId="56" r:id="rId15"/>
    <sheet name="0113, 0213, 0115, 0143" sheetId="98" state="hidden" r:id="rId16"/>
    <sheet name="0215, 0241,0241p" sheetId="62" state="hidden" r:id="rId17"/>
    <sheet name="0313, 0315,  0341" sheetId="25" state="hidden" r:id="rId18"/>
    <sheet name="0413, 0437" sheetId="116" state="hidden" r:id="rId19"/>
    <sheet name="0440,  0441" sheetId="75" state="hidden" r:id="rId20"/>
    <sheet name="0513, 0539" sheetId="102" state="hidden" r:id="rId21"/>
    <sheet name="0608, 0613, 0615 " sheetId="48" state="hidden" r:id="rId22"/>
    <sheet name="0637, 0639, 0641" sheetId="113" state="hidden" r:id="rId23"/>
    <sheet name="0713, 0710" sheetId="30" state="hidden" r:id="rId24"/>
    <sheet name="0739, 0741" sheetId="112" state="hidden" r:id="rId25"/>
    <sheet name="0813, 0839, 0841, 0843" sheetId="31" state="hidden" r:id="rId26"/>
    <sheet name="0910, 0916 " sheetId="111" state="hidden" r:id="rId27"/>
    <sheet name="0909, 0913" sheetId="103" state="hidden" r:id="rId28"/>
    <sheet name="0917, 0924, 0937" sheetId="108" state="hidden" r:id="rId29"/>
    <sheet name="0926" sheetId="70" state="hidden" r:id="rId30"/>
    <sheet name="0926SF, 1009, 1016" sheetId="71" state="hidden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xlnm.Print_Area" localSheetId="15">'0113, 0213, 0115, 0143'!$A$1:$D$26</definedName>
    <definedName name="_xlnm.Print_Area" localSheetId="16">'0215, 0241,0241p'!$A$1:$N$35</definedName>
    <definedName name="_xlnm.Print_Area" localSheetId="17">'0313, 0315,  0341'!$A$1:$F$19</definedName>
    <definedName name="_xlnm.Print_Area" localSheetId="19">'0440,  0441'!$A$1:$F$69</definedName>
    <definedName name="_xlnm.Print_Area" localSheetId="21">'0608, 0613, 0615 '!$A$1:$D$31</definedName>
    <definedName name="_xlnm.Print_Area" localSheetId="22">'0637, 0639, 0641'!$A$1:$O$60</definedName>
    <definedName name="_xlnm.Print_Area" localSheetId="23">'0713, 0710'!$A$1:$D$26</definedName>
    <definedName name="_xlnm.Print_Area" localSheetId="24">'0739, 0741'!$A$1:$D$23</definedName>
    <definedName name="_xlnm.Print_Area" localSheetId="25">'0813, 0839, 0841, 0843'!$A$1:$F$34</definedName>
    <definedName name="_xlnm.Print_Area" localSheetId="27">'0909, 0913'!$A$1:$E$27</definedName>
    <definedName name="_xlnm.Print_Area" localSheetId="26">'0910, 0916 '!$A$1:$E$45</definedName>
    <definedName name="_xlnm.Print_Area" localSheetId="29">'0926'!$A$1:$H$38</definedName>
    <definedName name="_xlnm.Print_Area" localSheetId="30">'0926SF, 1009, 1016'!$A$1:$E$23</definedName>
    <definedName name="_xlnm.Print_Area" localSheetId="4">'investiční výdaje'!$A$1:$C$208</definedName>
    <definedName name="_xlnm.Print_Area" localSheetId="10">'kapitoly 01,03, 07,10 (§)'!$A$1:$G$25</definedName>
    <definedName name="_xlnm.Print_Area" localSheetId="11">'kapitoly 02,06,09 (§)'!$A$1:$Q$35</definedName>
    <definedName name="_xlnm.Print_Area" localSheetId="12">'kapitoly 04,05,08 (§)'!$A$1:$L$26</definedName>
    <definedName name="_xlnm.Print_Area" localSheetId="6">'ost. zdaň.č.'!$A$1:$K$30</definedName>
    <definedName name="_xlnm.Print_Area" localSheetId="1">'převody z FRR'!$A$1:$D$92</definedName>
    <definedName name="_xlnm.Print_Area" localSheetId="0">příjmy!$A$1:$G$58</definedName>
    <definedName name="_xlnm.Print_Area" localSheetId="13">'Příspěvky na provoz'!$A$1:$J$32</definedName>
    <definedName name="_xlnm.Print_Area" localSheetId="8">'rozp výhled'!#REF!</definedName>
    <definedName name="_xlnm.Print_Area" localSheetId="2">výdaje!$A$1:$P$70</definedName>
    <definedName name="_xlnm.Print_Area" localSheetId="3">'výdaje 2017'!$A$1:$P$70</definedName>
    <definedName name="_xlnm.Print_Area" localSheetId="9">zásobník!$A$1:$D$18</definedName>
    <definedName name="_xlnm.Print_Area" localSheetId="7">'ZČ celkem'!$A$1:$H$33</definedName>
  </definedNames>
  <calcPr calcId="152511"/>
</workbook>
</file>

<file path=xl/calcChain.xml><?xml version="1.0" encoding="utf-8"?>
<calcChain xmlns="http://schemas.openxmlformats.org/spreadsheetml/2006/main">
  <c r="G37" i="83" l="1"/>
  <c r="B9" i="37"/>
  <c r="B105" i="37" l="1"/>
  <c r="D61" i="92" l="1"/>
  <c r="G43" i="83"/>
  <c r="F24" i="70" l="1"/>
  <c r="D92" i="92" l="1"/>
  <c r="D9" i="75" l="1"/>
  <c r="E8" i="125" s="1"/>
  <c r="C9" i="75"/>
  <c r="C10" i="75" s="1"/>
  <c r="B9" i="75"/>
  <c r="C8" i="125" s="1"/>
  <c r="B10" i="75" l="1"/>
  <c r="D10" i="75"/>
  <c r="D8" i="125"/>
  <c r="L8" i="125" s="1"/>
  <c r="E9" i="75"/>
  <c r="M26" i="114" s="1"/>
  <c r="I34" i="83"/>
  <c r="I32" i="83"/>
  <c r="E33" i="70"/>
  <c r="E34" i="70"/>
  <c r="G36" i="70"/>
  <c r="F36" i="70"/>
  <c r="C33" i="70"/>
  <c r="E31" i="70"/>
  <c r="E30" i="70"/>
  <c r="H30" i="70" s="1"/>
  <c r="H31" i="124"/>
  <c r="G31" i="124"/>
  <c r="E31" i="124"/>
  <c r="C31" i="124"/>
  <c r="E10" i="75" l="1"/>
  <c r="E32" i="70"/>
  <c r="L17" i="90"/>
  <c r="K17" i="90"/>
  <c r="J17" i="90"/>
  <c r="C207" i="37" l="1"/>
  <c r="C191" i="37"/>
  <c r="C208" i="37" s="1"/>
  <c r="G57" i="83"/>
  <c r="I69" i="114" l="1"/>
  <c r="H69" i="114"/>
  <c r="J68" i="114"/>
  <c r="K68" i="114" s="1"/>
  <c r="K67" i="114"/>
  <c r="J66" i="114"/>
  <c r="I66" i="114"/>
  <c r="H66" i="114"/>
  <c r="K65" i="114"/>
  <c r="K64" i="114"/>
  <c r="K63" i="114"/>
  <c r="K62" i="114"/>
  <c r="K61" i="114"/>
  <c r="K59" i="114"/>
  <c r="K58" i="114"/>
  <c r="K57" i="114"/>
  <c r="K56" i="114"/>
  <c r="J55" i="114"/>
  <c r="I55" i="114"/>
  <c r="H55" i="114"/>
  <c r="K54" i="114"/>
  <c r="K53" i="114"/>
  <c r="K52" i="114"/>
  <c r="K51" i="114"/>
  <c r="H69" i="126"/>
  <c r="I69" i="126"/>
  <c r="J55" i="126"/>
  <c r="K67" i="126"/>
  <c r="J68" i="126"/>
  <c r="K68" i="126" s="1"/>
  <c r="K69" i="126" l="1"/>
  <c r="K69" i="114"/>
  <c r="K55" i="114"/>
  <c r="K66" i="114"/>
  <c r="C7" i="71"/>
  <c r="B7" i="71"/>
  <c r="C5" i="71"/>
  <c r="C3" i="71"/>
  <c r="F37" i="70"/>
  <c r="O63" i="126" l="1"/>
  <c r="K63" i="126"/>
  <c r="K64" i="126"/>
  <c r="O65" i="126"/>
  <c r="K65" i="126"/>
  <c r="K62" i="126"/>
  <c r="K61" i="126"/>
  <c r="K59" i="126"/>
  <c r="O58" i="126"/>
  <c r="K58" i="126"/>
  <c r="K57" i="126"/>
  <c r="K56" i="126"/>
  <c r="K54" i="126"/>
  <c r="K53" i="126"/>
  <c r="K52" i="126"/>
  <c r="K51" i="126" l="1"/>
  <c r="J44" i="114"/>
  <c r="I44" i="114"/>
  <c r="H44" i="114"/>
  <c r="K43" i="114"/>
  <c r="K42" i="114"/>
  <c r="K41" i="114"/>
  <c r="K40" i="114"/>
  <c r="K39" i="114"/>
  <c r="K38" i="114"/>
  <c r="K37" i="114"/>
  <c r="K36" i="114"/>
  <c r="G42" i="114"/>
  <c r="I44" i="126"/>
  <c r="K43" i="126"/>
  <c r="K42" i="126"/>
  <c r="K41" i="126"/>
  <c r="K40" i="126"/>
  <c r="K39" i="126"/>
  <c r="K44" i="114" l="1"/>
  <c r="J44" i="126"/>
  <c r="H44" i="126"/>
  <c r="O42" i="126"/>
  <c r="G42" i="126"/>
  <c r="P42" i="126" l="1"/>
  <c r="O43" i="126"/>
  <c r="O41" i="126"/>
  <c r="O40" i="126"/>
  <c r="O39" i="126"/>
  <c r="O38" i="126"/>
  <c r="O37" i="126"/>
  <c r="K37" i="126"/>
  <c r="K38" i="126"/>
  <c r="K36" i="126"/>
  <c r="K50" i="114"/>
  <c r="J50" i="114"/>
  <c r="I50" i="114"/>
  <c r="H50" i="114"/>
  <c r="K49" i="114"/>
  <c r="K48" i="114"/>
  <c r="K47" i="114"/>
  <c r="K46" i="114"/>
  <c r="K45" i="114"/>
  <c r="M50" i="126"/>
  <c r="N50" i="126"/>
  <c r="J50" i="126"/>
  <c r="I50" i="126"/>
  <c r="H50" i="126"/>
  <c r="K50" i="126"/>
  <c r="K49" i="126"/>
  <c r="K48" i="126"/>
  <c r="K47" i="126"/>
  <c r="K46" i="126"/>
  <c r="K45" i="126"/>
  <c r="O47" i="126"/>
  <c r="J35" i="114"/>
  <c r="I35" i="114"/>
  <c r="H35" i="114"/>
  <c r="K34" i="114"/>
  <c r="K33" i="114"/>
  <c r="K32" i="114"/>
  <c r="K31" i="114"/>
  <c r="K30" i="114"/>
  <c r="O34" i="126"/>
  <c r="O33" i="126"/>
  <c r="O32" i="126"/>
  <c r="O31" i="126"/>
  <c r="O30" i="126"/>
  <c r="K33" i="126"/>
  <c r="K34" i="126"/>
  <c r="K32" i="126"/>
  <c r="K31" i="126"/>
  <c r="K30" i="126"/>
  <c r="G32" i="126"/>
  <c r="K25" i="114"/>
  <c r="O25" i="126"/>
  <c r="K25" i="126"/>
  <c r="K26" i="114"/>
  <c r="K26" i="126"/>
  <c r="J29" i="114"/>
  <c r="I29" i="114"/>
  <c r="H29" i="114"/>
  <c r="K28" i="114"/>
  <c r="K27" i="114"/>
  <c r="K24" i="114"/>
  <c r="K23" i="114"/>
  <c r="K22" i="114"/>
  <c r="K21" i="114"/>
  <c r="K20" i="114"/>
  <c r="K19" i="114"/>
  <c r="K18" i="114"/>
  <c r="P32" i="126" l="1"/>
  <c r="K44" i="126"/>
  <c r="K35" i="114"/>
  <c r="P33" i="126"/>
  <c r="P37" i="126"/>
  <c r="K29" i="114"/>
  <c r="K35" i="126"/>
  <c r="P25" i="126"/>
  <c r="J17" i="126"/>
  <c r="N17" i="114"/>
  <c r="N8" i="114"/>
  <c r="J8" i="114"/>
  <c r="J17" i="114"/>
  <c r="P38" i="126"/>
  <c r="P47" i="126"/>
  <c r="P58" i="126"/>
  <c r="I17" i="114"/>
  <c r="H17" i="114"/>
  <c r="K16" i="114"/>
  <c r="K15" i="114"/>
  <c r="K14" i="114"/>
  <c r="J13" i="114"/>
  <c r="I13" i="114"/>
  <c r="H13" i="114"/>
  <c r="K12" i="114"/>
  <c r="K11" i="114"/>
  <c r="K10" i="114"/>
  <c r="I8" i="114"/>
  <c r="H8" i="114"/>
  <c r="K7" i="114"/>
  <c r="K6" i="114"/>
  <c r="K5" i="114"/>
  <c r="K17" i="114" l="1"/>
  <c r="K8" i="114"/>
  <c r="K70" i="114" s="1"/>
  <c r="K13" i="114"/>
  <c r="N29" i="126"/>
  <c r="M29" i="126"/>
  <c r="L29" i="126"/>
  <c r="J29" i="126"/>
  <c r="I29" i="126"/>
  <c r="H29" i="126"/>
  <c r="F29" i="126"/>
  <c r="E29" i="126"/>
  <c r="D29" i="126"/>
  <c r="O28" i="126"/>
  <c r="K28" i="126"/>
  <c r="G28" i="126"/>
  <c r="K27" i="126"/>
  <c r="K24" i="126"/>
  <c r="O23" i="126"/>
  <c r="K23" i="126"/>
  <c r="O22" i="126"/>
  <c r="K22" i="126"/>
  <c r="O21" i="126"/>
  <c r="K21" i="126"/>
  <c r="O20" i="126"/>
  <c r="K20" i="126"/>
  <c r="K19" i="126"/>
  <c r="K18" i="126"/>
  <c r="O16" i="126"/>
  <c r="K16" i="126"/>
  <c r="K15" i="126"/>
  <c r="K14" i="126"/>
  <c r="O7" i="126"/>
  <c r="B103" i="37"/>
  <c r="B87" i="37"/>
  <c r="P18" i="126" l="1"/>
  <c r="P28" i="126"/>
  <c r="P16" i="126"/>
  <c r="P19" i="126"/>
  <c r="P21" i="126"/>
  <c r="P23" i="126"/>
  <c r="P22" i="126"/>
  <c r="P20" i="126"/>
  <c r="K29" i="126"/>
  <c r="B99" i="37"/>
  <c r="C25" i="116" l="1"/>
  <c r="M24" i="114" s="1"/>
  <c r="E23" i="116"/>
  <c r="E24" i="116" s="1"/>
  <c r="E29" i="116" s="1"/>
  <c r="D23" i="116"/>
  <c r="D22" i="116"/>
  <c r="D19" i="116"/>
  <c r="D18" i="116"/>
  <c r="D16" i="116"/>
  <c r="D14" i="116"/>
  <c r="D11" i="116"/>
  <c r="D9" i="116"/>
  <c r="D10" i="116" s="1"/>
  <c r="C28" i="116"/>
  <c r="D24" i="116" l="1"/>
  <c r="F24" i="116" s="1"/>
  <c r="C26" i="116"/>
  <c r="C29" i="116" s="1"/>
  <c r="F5" i="125"/>
  <c r="L5" i="125" s="1"/>
  <c r="C32" i="108" l="1"/>
  <c r="C33" i="108" s="1"/>
  <c r="M69" i="126" l="1"/>
  <c r="N69" i="126"/>
  <c r="N55" i="126"/>
  <c r="N17" i="126"/>
  <c r="N8" i="126"/>
  <c r="F39" i="83" l="1"/>
  <c r="F57" i="83" l="1"/>
  <c r="F29" i="83" l="1"/>
  <c r="D66" i="75" l="1"/>
  <c r="E10" i="125" s="1"/>
  <c r="C66" i="75"/>
  <c r="D10" i="125" s="1"/>
  <c r="E66" i="75"/>
  <c r="F10" i="125" s="1"/>
  <c r="F27" i="62"/>
  <c r="F29" i="62" s="1"/>
  <c r="J6" i="124" s="1"/>
  <c r="K12" i="126"/>
  <c r="K11" i="126"/>
  <c r="K10" i="126"/>
  <c r="K7" i="126"/>
  <c r="P7" i="126" s="1"/>
  <c r="K6" i="126"/>
  <c r="K5" i="126"/>
  <c r="D69" i="126"/>
  <c r="O68" i="126"/>
  <c r="P68" i="126" s="1"/>
  <c r="G68" i="126"/>
  <c r="O67" i="126"/>
  <c r="L69" i="126"/>
  <c r="G67" i="126"/>
  <c r="J66" i="126"/>
  <c r="I66" i="126"/>
  <c r="H66" i="126"/>
  <c r="F66" i="126"/>
  <c r="E66" i="126"/>
  <c r="D66" i="126"/>
  <c r="P65" i="126"/>
  <c r="G65" i="126"/>
  <c r="O64" i="126"/>
  <c r="P64" i="126" s="1"/>
  <c r="G64" i="126"/>
  <c r="P63" i="126"/>
  <c r="G63" i="126"/>
  <c r="O62" i="126"/>
  <c r="P62" i="126" s="1"/>
  <c r="G62" i="126"/>
  <c r="O61" i="126"/>
  <c r="P61" i="126" s="1"/>
  <c r="G61" i="126"/>
  <c r="M66" i="126"/>
  <c r="G59" i="126"/>
  <c r="G58" i="126"/>
  <c r="O57" i="126"/>
  <c r="P57" i="126" s="1"/>
  <c r="G57" i="126"/>
  <c r="O56" i="126"/>
  <c r="P56" i="126" s="1"/>
  <c r="G56" i="126"/>
  <c r="K55" i="126"/>
  <c r="I55" i="126"/>
  <c r="H55" i="126"/>
  <c r="E55" i="126"/>
  <c r="D55" i="126"/>
  <c r="G54" i="126"/>
  <c r="O53" i="126"/>
  <c r="P53" i="126" s="1"/>
  <c r="G53" i="126"/>
  <c r="O52" i="126"/>
  <c r="P52" i="126" s="1"/>
  <c r="G52" i="126"/>
  <c r="M55" i="126"/>
  <c r="G51" i="126"/>
  <c r="F50" i="126"/>
  <c r="E50" i="126"/>
  <c r="D50" i="126"/>
  <c r="O49" i="126"/>
  <c r="P49" i="126" s="1"/>
  <c r="G49" i="126"/>
  <c r="G48" i="126"/>
  <c r="G47" i="126"/>
  <c r="G46" i="126"/>
  <c r="N44" i="126"/>
  <c r="F44" i="126"/>
  <c r="E44" i="126"/>
  <c r="D44" i="126"/>
  <c r="P43" i="126"/>
  <c r="P41" i="126"/>
  <c r="G41" i="126"/>
  <c r="P40" i="126"/>
  <c r="G40" i="126"/>
  <c r="P39" i="126"/>
  <c r="M44" i="126"/>
  <c r="G39" i="126"/>
  <c r="G38" i="126"/>
  <c r="L44" i="126"/>
  <c r="G36" i="126"/>
  <c r="J35" i="126"/>
  <c r="I35" i="126"/>
  <c r="H35" i="126"/>
  <c r="F35" i="126"/>
  <c r="E35" i="126"/>
  <c r="D35" i="126"/>
  <c r="N35" i="126"/>
  <c r="L35" i="126"/>
  <c r="G34" i="126"/>
  <c r="G35" i="126" s="1"/>
  <c r="P30" i="126"/>
  <c r="M35" i="126"/>
  <c r="O27" i="126"/>
  <c r="P27" i="126" s="1"/>
  <c r="G27" i="126"/>
  <c r="O26" i="126"/>
  <c r="G26" i="126"/>
  <c r="G23" i="126"/>
  <c r="G22" i="126"/>
  <c r="G21" i="126"/>
  <c r="G20" i="126"/>
  <c r="K17" i="126"/>
  <c r="I17" i="126"/>
  <c r="H17" i="126"/>
  <c r="E17" i="126"/>
  <c r="D17" i="126"/>
  <c r="G16" i="126"/>
  <c r="L17" i="126"/>
  <c r="G15" i="126"/>
  <c r="M17" i="126"/>
  <c r="G14" i="126"/>
  <c r="J13" i="126"/>
  <c r="I13" i="126"/>
  <c r="H13" i="126"/>
  <c r="F13" i="126"/>
  <c r="E13" i="126"/>
  <c r="D13" i="126"/>
  <c r="O12" i="126"/>
  <c r="G12" i="126"/>
  <c r="N13" i="126"/>
  <c r="O11" i="126"/>
  <c r="G11" i="126"/>
  <c r="L13" i="126"/>
  <c r="G10" i="126"/>
  <c r="M13" i="126"/>
  <c r="M8" i="126"/>
  <c r="I8" i="126"/>
  <c r="H8" i="126"/>
  <c r="E8" i="126"/>
  <c r="D8" i="126"/>
  <c r="G7" i="126"/>
  <c r="O6" i="126"/>
  <c r="G6" i="126"/>
  <c r="L8" i="126"/>
  <c r="G5" i="126"/>
  <c r="F13" i="83"/>
  <c r="F30" i="83" s="1"/>
  <c r="P69" i="114"/>
  <c r="P66" i="114"/>
  <c r="P55" i="114"/>
  <c r="P50" i="114"/>
  <c r="P44" i="114"/>
  <c r="P35" i="114"/>
  <c r="P29" i="114"/>
  <c r="P17" i="114"/>
  <c r="P13" i="114"/>
  <c r="P8" i="114"/>
  <c r="E57" i="83"/>
  <c r="E41" i="83"/>
  <c r="E29" i="83"/>
  <c r="E13" i="83"/>
  <c r="P11" i="126" l="1"/>
  <c r="P6" i="126"/>
  <c r="P12" i="126"/>
  <c r="O35" i="126"/>
  <c r="O69" i="126"/>
  <c r="P69" i="126" s="1"/>
  <c r="P67" i="126"/>
  <c r="G29" i="126"/>
  <c r="P26" i="126"/>
  <c r="I70" i="126"/>
  <c r="E69" i="75"/>
  <c r="G69" i="126"/>
  <c r="K8" i="126"/>
  <c r="K13" i="126"/>
  <c r="G13" i="126"/>
  <c r="J70" i="126"/>
  <c r="G66" i="126"/>
  <c r="E68" i="75"/>
  <c r="F42" i="83"/>
  <c r="F58" i="83" s="1"/>
  <c r="P70" i="114"/>
  <c r="F70" i="126"/>
  <c r="D68" i="75"/>
  <c r="E70" i="126"/>
  <c r="G17" i="126"/>
  <c r="D70" i="126"/>
  <c r="G8" i="126"/>
  <c r="H70" i="126"/>
  <c r="M70" i="126"/>
  <c r="K66" i="126"/>
  <c r="O5" i="126"/>
  <c r="O15" i="126"/>
  <c r="P15" i="126" s="1"/>
  <c r="G44" i="126"/>
  <c r="O48" i="126"/>
  <c r="P48" i="126" s="1"/>
  <c r="G50" i="126"/>
  <c r="G55" i="126"/>
  <c r="O54" i="126"/>
  <c r="P54" i="126" s="1"/>
  <c r="O10" i="126"/>
  <c r="P10" i="126" s="1"/>
  <c r="O14" i="126"/>
  <c r="P14" i="126" s="1"/>
  <c r="O36" i="126"/>
  <c r="O45" i="126"/>
  <c r="N66" i="126"/>
  <c r="O24" i="126"/>
  <c r="P24" i="126" s="1"/>
  <c r="O46" i="126"/>
  <c r="P46" i="126" s="1"/>
  <c r="O59" i="126"/>
  <c r="E30" i="83"/>
  <c r="E42" i="83" s="1"/>
  <c r="E58" i="83" s="1"/>
  <c r="D69" i="75"/>
  <c r="B21" i="71"/>
  <c r="D24" i="122" s="1"/>
  <c r="K70" i="126" l="1"/>
  <c r="P45" i="126"/>
  <c r="O50" i="126"/>
  <c r="O8" i="126"/>
  <c r="P8" i="126" s="1"/>
  <c r="P5" i="126"/>
  <c r="O66" i="126"/>
  <c r="P66" i="126" s="1"/>
  <c r="P59" i="126"/>
  <c r="O44" i="126"/>
  <c r="P44" i="126" s="1"/>
  <c r="P36" i="126"/>
  <c r="P35" i="126"/>
  <c r="P34" i="126"/>
  <c r="O29" i="126"/>
  <c r="P29" i="126" s="1"/>
  <c r="G70" i="126"/>
  <c r="N70" i="126"/>
  <c r="H70" i="114"/>
  <c r="O13" i="126"/>
  <c r="P13" i="126" s="1"/>
  <c r="I70" i="114"/>
  <c r="J70" i="114"/>
  <c r="O17" i="126"/>
  <c r="P17" i="126" s="1"/>
  <c r="L50" i="126"/>
  <c r="L55" i="126"/>
  <c r="O51" i="126"/>
  <c r="L66" i="126"/>
  <c r="D25" i="122"/>
  <c r="G24" i="122"/>
  <c r="C14" i="71"/>
  <c r="B23" i="30"/>
  <c r="B21" i="30"/>
  <c r="C19" i="30"/>
  <c r="B19" i="30"/>
  <c r="C17" i="30"/>
  <c r="B17" i="30"/>
  <c r="B16" i="30"/>
  <c r="B15" i="30"/>
  <c r="B14" i="30"/>
  <c r="C12" i="30"/>
  <c r="B10" i="30"/>
  <c r="B9" i="30"/>
  <c r="B14" i="116"/>
  <c r="B13" i="116"/>
  <c r="B11" i="116"/>
  <c r="P50" i="126" l="1"/>
  <c r="O55" i="126"/>
  <c r="P55" i="126" s="1"/>
  <c r="P51" i="126"/>
  <c r="L70" i="126"/>
  <c r="G6" i="125"/>
  <c r="L6" i="125" s="1"/>
  <c r="C15" i="71"/>
  <c r="C18" i="71" s="1"/>
  <c r="E23" i="122"/>
  <c r="E25" i="122" s="1"/>
  <c r="I36" i="113"/>
  <c r="M41" i="114" s="1"/>
  <c r="E30" i="113"/>
  <c r="C30" i="113"/>
  <c r="G29" i="113"/>
  <c r="I31" i="88" s="1"/>
  <c r="L27" i="113"/>
  <c r="N17" i="124" s="1"/>
  <c r="H27" i="113"/>
  <c r="M26" i="113"/>
  <c r="F26" i="113"/>
  <c r="F28" i="113" s="1"/>
  <c r="M24" i="113"/>
  <c r="K24" i="113"/>
  <c r="M23" i="113"/>
  <c r="M21" i="113"/>
  <c r="M20" i="113"/>
  <c r="N18" i="113"/>
  <c r="M18" i="113"/>
  <c r="G18" i="113"/>
  <c r="G16" i="113"/>
  <c r="N15" i="113"/>
  <c r="M15" i="113"/>
  <c r="K15" i="113"/>
  <c r="J15" i="113"/>
  <c r="G15" i="113"/>
  <c r="N14" i="113"/>
  <c r="M14" i="113"/>
  <c r="F14" i="113"/>
  <c r="G13" i="113"/>
  <c r="N11" i="113"/>
  <c r="M11" i="113"/>
  <c r="K11" i="113"/>
  <c r="J11" i="113"/>
  <c r="I11" i="113"/>
  <c r="G11" i="113"/>
  <c r="F11" i="113"/>
  <c r="E11" i="113"/>
  <c r="B11" i="113"/>
  <c r="H10" i="113"/>
  <c r="M8" i="113"/>
  <c r="M6" i="113"/>
  <c r="G6" i="113"/>
  <c r="G5" i="113"/>
  <c r="M3" i="113"/>
  <c r="J3" i="113"/>
  <c r="G3" i="113"/>
  <c r="D3" i="113"/>
  <c r="C36" i="108"/>
  <c r="C34" i="108"/>
  <c r="B32" i="108"/>
  <c r="B31" i="108"/>
  <c r="B30" i="108"/>
  <c r="O70" i="126" l="1"/>
  <c r="P70" i="126" s="1"/>
  <c r="J31" i="88"/>
  <c r="I32" i="88"/>
  <c r="M28" i="113"/>
  <c r="O27" i="113"/>
  <c r="I17" i="124"/>
  <c r="Q17" i="124" s="1"/>
  <c r="B10" i="62"/>
  <c r="N10" i="62" s="1"/>
  <c r="B11" i="62"/>
  <c r="G11" i="62"/>
  <c r="C12" i="62"/>
  <c r="E12" i="62"/>
  <c r="F12" i="62"/>
  <c r="H12" i="62"/>
  <c r="I12" i="62"/>
  <c r="J12" i="62"/>
  <c r="K12" i="62"/>
  <c r="L12" i="62"/>
  <c r="B13" i="62"/>
  <c r="G13" i="62"/>
  <c r="B14" i="62"/>
  <c r="G14" i="62"/>
  <c r="C15" i="62"/>
  <c r="D15" i="62"/>
  <c r="E15" i="62"/>
  <c r="F15" i="62"/>
  <c r="H15" i="62"/>
  <c r="I15" i="62"/>
  <c r="J15" i="62"/>
  <c r="K15" i="62"/>
  <c r="L15" i="62"/>
  <c r="M15" i="62"/>
  <c r="M16" i="62"/>
  <c r="B23" i="62"/>
  <c r="N23" i="62" s="1"/>
  <c r="D30" i="108"/>
  <c r="D31" i="108"/>
  <c r="D32" i="108"/>
  <c r="D34" i="108"/>
  <c r="C35" i="108"/>
  <c r="D35" i="108" s="1"/>
  <c r="D36" i="108"/>
  <c r="C37" i="108"/>
  <c r="D37" i="108" s="1"/>
  <c r="D38" i="108"/>
  <c r="I34" i="124" s="1"/>
  <c r="B39" i="108"/>
  <c r="D39" i="108" s="1"/>
  <c r="B4" i="48"/>
  <c r="C4" i="48" s="1"/>
  <c r="C5" i="48" s="1"/>
  <c r="B6" i="48"/>
  <c r="C6" i="48" s="1"/>
  <c r="C7" i="48" s="1"/>
  <c r="B8" i="48"/>
  <c r="C8" i="48" s="1"/>
  <c r="C9" i="48" s="1"/>
  <c r="C10" i="48"/>
  <c r="B11" i="48"/>
  <c r="C11" i="48" s="1"/>
  <c r="B13" i="48"/>
  <c r="C13" i="48" s="1"/>
  <c r="C14" i="48" s="1"/>
  <c r="B20" i="48"/>
  <c r="C20" i="48"/>
  <c r="E4" i="116"/>
  <c r="D4" i="116"/>
  <c r="C4" i="116"/>
  <c r="B4" i="116"/>
  <c r="F3" i="116"/>
  <c r="B24" i="103"/>
  <c r="B22" i="103"/>
  <c r="B20" i="103"/>
  <c r="B18" i="103"/>
  <c r="B17" i="103"/>
  <c r="B15" i="103"/>
  <c r="B14" i="103"/>
  <c r="B11" i="103"/>
  <c r="D10" i="31"/>
  <c r="G21" i="125" s="1"/>
  <c r="C10" i="31"/>
  <c r="D21" i="125" s="1"/>
  <c r="B10" i="31"/>
  <c r="D8" i="31"/>
  <c r="D6" i="31"/>
  <c r="C6" i="31"/>
  <c r="D4" i="31"/>
  <c r="C4" i="31"/>
  <c r="B4" i="31"/>
  <c r="C20" i="125" s="1"/>
  <c r="B3" i="30"/>
  <c r="C16" i="122" s="1"/>
  <c r="F16" i="122" s="1"/>
  <c r="C22" i="48"/>
  <c r="B22" i="48"/>
  <c r="D3" i="102"/>
  <c r="D4" i="102" s="1"/>
  <c r="D5" i="102" s="1"/>
  <c r="H14" i="125" s="1"/>
  <c r="H17" i="125" s="1"/>
  <c r="C3" i="102"/>
  <c r="B3" i="102"/>
  <c r="C4" i="25"/>
  <c r="D9" i="122" s="1"/>
  <c r="D12" i="122" s="1"/>
  <c r="B4" i="25"/>
  <c r="C9" i="122" s="1"/>
  <c r="C8" i="98"/>
  <c r="B8" i="98"/>
  <c r="C3" i="98"/>
  <c r="E3" i="122" s="1"/>
  <c r="C12" i="48" l="1"/>
  <c r="C15" i="48" s="1"/>
  <c r="C5" i="116"/>
  <c r="C6" i="116" s="1"/>
  <c r="D3" i="125"/>
  <c r="E5" i="116"/>
  <c r="E6" i="116" s="1"/>
  <c r="F3" i="125"/>
  <c r="F11" i="125" s="1"/>
  <c r="B5" i="116"/>
  <c r="B6" i="116" s="1"/>
  <c r="C3" i="125"/>
  <c r="D5" i="116"/>
  <c r="D6" i="116" s="1"/>
  <c r="H3" i="125"/>
  <c r="H11" i="125" s="1"/>
  <c r="C24" i="103"/>
  <c r="E25" i="124"/>
  <c r="J25" i="124" s="1"/>
  <c r="E6" i="122"/>
  <c r="F3" i="122"/>
  <c r="B9" i="98"/>
  <c r="B10" i="98" s="1"/>
  <c r="E3" i="124"/>
  <c r="F9" i="122"/>
  <c r="C9" i="98"/>
  <c r="L3" i="124"/>
  <c r="N16" i="62"/>
  <c r="D5" i="124"/>
  <c r="D9" i="124" s="1"/>
  <c r="E3" i="102"/>
  <c r="B5" i="48"/>
  <c r="N14" i="62"/>
  <c r="N13" i="62"/>
  <c r="N11" i="62"/>
  <c r="N12" i="62" s="1"/>
  <c r="B7" i="48"/>
  <c r="B9" i="48"/>
  <c r="B15" i="62"/>
  <c r="B14" i="48"/>
  <c r="G15" i="62"/>
  <c r="C10" i="98"/>
  <c r="B12" i="48"/>
  <c r="D4" i="25"/>
  <c r="G12" i="62"/>
  <c r="B12" i="62"/>
  <c r="B33" i="108"/>
  <c r="C40" i="108"/>
  <c r="E33" i="124" s="1"/>
  <c r="F4" i="116"/>
  <c r="D8" i="98"/>
  <c r="D9" i="98" s="1"/>
  <c r="F6" i="116" l="1"/>
  <c r="F5" i="116"/>
  <c r="D10" i="98"/>
  <c r="M9" i="114" s="1"/>
  <c r="L3" i="125"/>
  <c r="O3" i="124"/>
  <c r="N15" i="62"/>
  <c r="B15" i="48"/>
  <c r="O12" i="124" s="1"/>
  <c r="D33" i="108"/>
  <c r="D40" i="108" s="1"/>
  <c r="B40" i="108"/>
  <c r="E26" i="100"/>
  <c r="E29" i="100"/>
  <c r="E28" i="100"/>
  <c r="E27" i="100"/>
  <c r="E25" i="100"/>
  <c r="E24" i="100"/>
  <c r="E23" i="100"/>
  <c r="E22" i="100"/>
  <c r="E21" i="100"/>
  <c r="E20" i="100"/>
  <c r="E18" i="100"/>
  <c r="E17" i="100"/>
  <c r="E16" i="100"/>
  <c r="G16" i="100" s="1"/>
  <c r="E15" i="100"/>
  <c r="E14" i="100"/>
  <c r="E13" i="100"/>
  <c r="E12" i="100"/>
  <c r="E10" i="100"/>
  <c r="E9" i="100"/>
  <c r="E8" i="100"/>
  <c r="E7" i="100"/>
  <c r="E6" i="100"/>
  <c r="E5" i="100"/>
  <c r="E4" i="100"/>
  <c r="C27" i="100"/>
  <c r="C24" i="100"/>
  <c r="C23" i="100"/>
  <c r="C22" i="100"/>
  <c r="C21" i="100"/>
  <c r="C20" i="100"/>
  <c r="C14" i="100"/>
  <c r="C13" i="100"/>
  <c r="C10" i="100"/>
  <c r="C9" i="100"/>
  <c r="C8" i="100"/>
  <c r="C7" i="100"/>
  <c r="C5" i="100"/>
  <c r="G6" i="100"/>
  <c r="C4" i="100"/>
  <c r="M4" i="99"/>
  <c r="H11" i="100"/>
  <c r="E23" i="95"/>
  <c r="E29" i="95" s="1"/>
  <c r="E10" i="95"/>
  <c r="H26" i="95"/>
  <c r="H25" i="95"/>
  <c r="H24" i="95"/>
  <c r="H19" i="95"/>
  <c r="H15" i="95"/>
  <c r="H12" i="95"/>
  <c r="H10" i="95"/>
  <c r="H7" i="95"/>
  <c r="F10" i="95"/>
  <c r="J22" i="95"/>
  <c r="J12" i="95"/>
  <c r="J10" i="95"/>
  <c r="C28" i="95"/>
  <c r="C27" i="95"/>
  <c r="C23" i="95"/>
  <c r="C21" i="95"/>
  <c r="C20" i="95"/>
  <c r="C12" i="95"/>
  <c r="C16" i="95"/>
  <c r="C17" i="95"/>
  <c r="C14" i="95"/>
  <c r="C13" i="95"/>
  <c r="C11" i="95"/>
  <c r="C10" i="95"/>
  <c r="C8" i="95"/>
  <c r="C9" i="95"/>
  <c r="C7" i="95"/>
  <c r="C6" i="95"/>
  <c r="C5" i="95"/>
  <c r="C4" i="95"/>
  <c r="I23" i="95"/>
  <c r="G20" i="95"/>
  <c r="D12" i="95"/>
  <c r="G5" i="100" l="1"/>
  <c r="J34" i="124"/>
  <c r="I33" i="124"/>
  <c r="J33" i="124" s="1"/>
  <c r="Q12" i="124"/>
  <c r="G4" i="100"/>
  <c r="G7" i="100"/>
  <c r="B8" i="71"/>
  <c r="B10" i="71"/>
  <c r="B6" i="71"/>
  <c r="B4" i="71"/>
  <c r="G37" i="70"/>
  <c r="G26" i="70"/>
  <c r="G29" i="70" s="1"/>
  <c r="F26" i="70"/>
  <c r="F29" i="70" s="1"/>
  <c r="E28" i="70"/>
  <c r="E27" i="70"/>
  <c r="E26" i="70"/>
  <c r="C27" i="70"/>
  <c r="C26" i="70"/>
  <c r="E24" i="70"/>
  <c r="C23" i="70"/>
  <c r="E23" i="70"/>
  <c r="E22" i="70"/>
  <c r="G21" i="70"/>
  <c r="F21" i="70"/>
  <c r="E21" i="70"/>
  <c r="E20" i="70"/>
  <c r="C20" i="70"/>
  <c r="G19" i="70"/>
  <c r="F19" i="70"/>
  <c r="E19" i="70"/>
  <c r="G15" i="70"/>
  <c r="F15" i="70"/>
  <c r="C15" i="70"/>
  <c r="E14" i="70"/>
  <c r="G13" i="70"/>
  <c r="F13" i="70"/>
  <c r="E13" i="70"/>
  <c r="C13" i="70"/>
  <c r="G12" i="70"/>
  <c r="G16" i="70" s="1"/>
  <c r="F12" i="70"/>
  <c r="E12" i="70"/>
  <c r="C12" i="70"/>
  <c r="C10" i="70"/>
  <c r="C9" i="70"/>
  <c r="H9" i="70" s="1"/>
  <c r="E8" i="70"/>
  <c r="C7" i="70"/>
  <c r="G6" i="70"/>
  <c r="G11" i="70" s="1"/>
  <c r="F6" i="70"/>
  <c r="F11" i="70" s="1"/>
  <c r="E6" i="70"/>
  <c r="G4" i="70"/>
  <c r="G5" i="70" s="1"/>
  <c r="F4" i="70"/>
  <c r="F5" i="70" s="1"/>
  <c r="E3" i="70"/>
  <c r="C4" i="70"/>
  <c r="G35" i="70"/>
  <c r="F35" i="70"/>
  <c r="D43" i="111"/>
  <c r="E43" i="111" s="1"/>
  <c r="D42" i="111"/>
  <c r="E42" i="111" s="1"/>
  <c r="D41" i="111"/>
  <c r="E41" i="111" s="1"/>
  <c r="D39" i="111"/>
  <c r="E39" i="111" s="1"/>
  <c r="D37" i="111"/>
  <c r="D38" i="111" s="1"/>
  <c r="D35" i="111"/>
  <c r="C35" i="111"/>
  <c r="C36" i="111" s="1"/>
  <c r="B35" i="111"/>
  <c r="D34" i="111"/>
  <c r="D32" i="111"/>
  <c r="C32" i="111"/>
  <c r="B32" i="111"/>
  <c r="D31" i="111"/>
  <c r="C31" i="111"/>
  <c r="B31" i="111"/>
  <c r="D30" i="111"/>
  <c r="E30" i="111" s="1"/>
  <c r="D29" i="111"/>
  <c r="E29" i="111" s="1"/>
  <c r="D28" i="111"/>
  <c r="E28" i="111" s="1"/>
  <c r="D26" i="111"/>
  <c r="E26" i="111" s="1"/>
  <c r="D25" i="111"/>
  <c r="E25" i="111" s="1"/>
  <c r="D24" i="111"/>
  <c r="E24" i="111" s="1"/>
  <c r="D23" i="111"/>
  <c r="E23" i="111" s="1"/>
  <c r="D22" i="111"/>
  <c r="E22" i="111" s="1"/>
  <c r="B20" i="111"/>
  <c r="B21" i="111" s="1"/>
  <c r="C20" i="111"/>
  <c r="C21" i="111" s="1"/>
  <c r="D20" i="111"/>
  <c r="D19" i="111"/>
  <c r="E19" i="111" s="1"/>
  <c r="D18" i="111"/>
  <c r="E18" i="111" s="1"/>
  <c r="D17" i="111"/>
  <c r="E17" i="111" s="1"/>
  <c r="D16" i="111"/>
  <c r="E16" i="111" s="1"/>
  <c r="D15" i="111"/>
  <c r="E15" i="111" s="1"/>
  <c r="D14" i="111"/>
  <c r="E14" i="111" s="1"/>
  <c r="C44" i="111"/>
  <c r="B44" i="111"/>
  <c r="C40" i="111"/>
  <c r="B40" i="111"/>
  <c r="C38" i="111"/>
  <c r="B38" i="111"/>
  <c r="C27" i="111"/>
  <c r="B27" i="111"/>
  <c r="G31" i="113"/>
  <c r="E16" i="70" l="1"/>
  <c r="C16" i="70"/>
  <c r="F16" i="70"/>
  <c r="D7" i="71"/>
  <c r="E32" i="111"/>
  <c r="D40" i="111"/>
  <c r="E40" i="111" s="1"/>
  <c r="E35" i="111"/>
  <c r="D27" i="111"/>
  <c r="E27" i="111" s="1"/>
  <c r="E37" i="111"/>
  <c r="B36" i="111"/>
  <c r="G25" i="70"/>
  <c r="G38" i="70" s="1"/>
  <c r="D36" i="111"/>
  <c r="D44" i="111"/>
  <c r="H12" i="70"/>
  <c r="H13" i="70"/>
  <c r="H19" i="70"/>
  <c r="H26" i="70"/>
  <c r="H36" i="70"/>
  <c r="H37" i="70" s="1"/>
  <c r="E34" i="111"/>
  <c r="H4" i="70"/>
  <c r="H15" i="70"/>
  <c r="B11" i="71"/>
  <c r="D32" i="124" s="1"/>
  <c r="H6" i="70"/>
  <c r="H21" i="70"/>
  <c r="F25" i="70"/>
  <c r="F38" i="70" s="1"/>
  <c r="E31" i="111"/>
  <c r="C33" i="111"/>
  <c r="C45" i="111" s="1"/>
  <c r="H26" i="124" s="1"/>
  <c r="B33" i="111"/>
  <c r="D33" i="111"/>
  <c r="E20" i="111"/>
  <c r="D21" i="111"/>
  <c r="E38" i="111"/>
  <c r="B20" i="31"/>
  <c r="E23" i="125" s="1"/>
  <c r="C21" i="112"/>
  <c r="E19" i="122" s="1"/>
  <c r="B66" i="75"/>
  <c r="F66" i="75" s="1"/>
  <c r="B17" i="25"/>
  <c r="C11" i="122" s="1"/>
  <c r="C15" i="25"/>
  <c r="E11" i="122" s="1"/>
  <c r="E12" i="122" s="1"/>
  <c r="B33" i="62"/>
  <c r="L8" i="124" s="1"/>
  <c r="O8" i="124" s="1"/>
  <c r="L27" i="62"/>
  <c r="L29" i="62" s="1"/>
  <c r="N6" i="124" s="1"/>
  <c r="G28" i="62"/>
  <c r="G27" i="62"/>
  <c r="G26" i="62"/>
  <c r="B28" i="62"/>
  <c r="B27" i="62"/>
  <c r="K24" i="62"/>
  <c r="L20" i="62"/>
  <c r="G20" i="62"/>
  <c r="B20" i="62"/>
  <c r="J18" i="62"/>
  <c r="I18" i="62"/>
  <c r="H18" i="62"/>
  <c r="C5" i="124" s="1"/>
  <c r="G18" i="62"/>
  <c r="G17" i="62"/>
  <c r="E18" i="62"/>
  <c r="D18" i="62"/>
  <c r="C18" i="62"/>
  <c r="B18" i="62"/>
  <c r="F18" i="62"/>
  <c r="B29" i="48"/>
  <c r="C29" i="48" s="1"/>
  <c r="B27" i="48"/>
  <c r="C27" i="48" s="1"/>
  <c r="B10" i="25"/>
  <c r="B9" i="25"/>
  <c r="B5" i="62"/>
  <c r="B4" i="62"/>
  <c r="B17" i="98"/>
  <c r="B15" i="98"/>
  <c r="N27" i="62" l="1"/>
  <c r="N28" i="62"/>
  <c r="B45" i="111"/>
  <c r="G26" i="124" s="1"/>
  <c r="E36" i="111"/>
  <c r="C10" i="125"/>
  <c r="L10" i="125" s="1"/>
  <c r="E26" i="125"/>
  <c r="H23" i="125"/>
  <c r="D35" i="124"/>
  <c r="E44" i="111"/>
  <c r="E27" i="124"/>
  <c r="J27" i="124" s="1"/>
  <c r="F11" i="122"/>
  <c r="C9" i="124"/>
  <c r="E20" i="122"/>
  <c r="F19" i="122"/>
  <c r="E33" i="111"/>
  <c r="N11" i="114"/>
  <c r="M60" i="114"/>
  <c r="B18" i="98"/>
  <c r="D45" i="111"/>
  <c r="E21" i="111"/>
  <c r="O29" i="113"/>
  <c r="E25" i="108"/>
  <c r="E23" i="108"/>
  <c r="E21" i="108"/>
  <c r="E20" i="108"/>
  <c r="E18" i="108"/>
  <c r="C18" i="108"/>
  <c r="B18" i="108"/>
  <c r="E17" i="108"/>
  <c r="F17" i="108" s="1"/>
  <c r="E16" i="108"/>
  <c r="F16" i="108" s="1"/>
  <c r="E15" i="108"/>
  <c r="D15" i="108"/>
  <c r="D19" i="108" s="1"/>
  <c r="D27" i="108" s="1"/>
  <c r="C29" i="124" s="1"/>
  <c r="C15" i="108"/>
  <c r="B15" i="108"/>
  <c r="E13" i="108"/>
  <c r="E12" i="108"/>
  <c r="E45" i="111" l="1"/>
  <c r="L60" i="114" s="1"/>
  <c r="O60" i="114" s="1"/>
  <c r="E26" i="124"/>
  <c r="F15" i="108"/>
  <c r="C19" i="108"/>
  <c r="C27" i="108" s="1"/>
  <c r="H29" i="124" s="1"/>
  <c r="H35" i="124" s="1"/>
  <c r="F18" i="108"/>
  <c r="B19" i="108"/>
  <c r="B27" i="108" s="1"/>
  <c r="G29" i="124" s="1"/>
  <c r="G35" i="124" s="1"/>
  <c r="C28" i="88"/>
  <c r="B28" i="88"/>
  <c r="C27" i="88"/>
  <c r="B27" i="88"/>
  <c r="C26" i="88"/>
  <c r="B26" i="88"/>
  <c r="C25" i="88"/>
  <c r="B25" i="88"/>
  <c r="C24" i="88"/>
  <c r="B24" i="88"/>
  <c r="C23" i="88"/>
  <c r="B23" i="88"/>
  <c r="C22" i="88"/>
  <c r="B22" i="88"/>
  <c r="C21" i="88"/>
  <c r="B21" i="88"/>
  <c r="C20" i="88"/>
  <c r="B20" i="88"/>
  <c r="C19" i="88"/>
  <c r="B19" i="88"/>
  <c r="C18" i="88"/>
  <c r="B18" i="88"/>
  <c r="C17" i="88"/>
  <c r="B17" i="88"/>
  <c r="C16" i="88"/>
  <c r="C29" i="88" s="1"/>
  <c r="C32" i="88" s="1"/>
  <c r="B16" i="88"/>
  <c r="E15" i="88"/>
  <c r="D15" i="88"/>
  <c r="E14" i="88"/>
  <c r="D14" i="88"/>
  <c r="E13" i="88"/>
  <c r="D13" i="88"/>
  <c r="E12" i="88"/>
  <c r="D12" i="88"/>
  <c r="E11" i="88"/>
  <c r="D11" i="88"/>
  <c r="G10" i="88"/>
  <c r="G29" i="88" s="1"/>
  <c r="G32" i="88" s="1"/>
  <c r="F10" i="88"/>
  <c r="F29" i="88" s="1"/>
  <c r="E9" i="88"/>
  <c r="D9" i="88"/>
  <c r="E8" i="88"/>
  <c r="D8" i="88"/>
  <c r="E7" i="88"/>
  <c r="D7" i="88"/>
  <c r="E6" i="88"/>
  <c r="D6" i="88"/>
  <c r="E5" i="88"/>
  <c r="D5" i="88"/>
  <c r="E4" i="88"/>
  <c r="E29" i="88" s="1"/>
  <c r="E32" i="88" s="1"/>
  <c r="D4" i="88"/>
  <c r="C7" i="75"/>
  <c r="B7" i="75"/>
  <c r="C4" i="75"/>
  <c r="B4" i="75"/>
  <c r="B39" i="75"/>
  <c r="C35" i="75"/>
  <c r="D9" i="125" s="1"/>
  <c r="L9" i="125" s="1"/>
  <c r="C27" i="75"/>
  <c r="E23" i="75"/>
  <c r="D23" i="75"/>
  <c r="C23" i="75"/>
  <c r="B23" i="75"/>
  <c r="C22" i="75"/>
  <c r="B22" i="75"/>
  <c r="C17" i="75"/>
  <c r="C39" i="75"/>
  <c r="C32" i="31"/>
  <c r="B32" i="31"/>
  <c r="B26" i="31"/>
  <c r="B15" i="31"/>
  <c r="B16" i="112"/>
  <c r="B13" i="112"/>
  <c r="B11" i="112"/>
  <c r="B9" i="112"/>
  <c r="B6" i="112"/>
  <c r="C6" i="112" s="1"/>
  <c r="B3" i="112"/>
  <c r="B58" i="113"/>
  <c r="B51" i="113"/>
  <c r="C51" i="113" s="1"/>
  <c r="B41" i="113"/>
  <c r="C41" i="113" s="1"/>
  <c r="D28" i="102"/>
  <c r="I16" i="125" s="1"/>
  <c r="J16" i="125" s="1"/>
  <c r="G30" i="102"/>
  <c r="H30" i="88" s="1"/>
  <c r="D27" i="102"/>
  <c r="C27" i="102"/>
  <c r="F19" i="102"/>
  <c r="F20" i="102" s="1"/>
  <c r="D19" i="102"/>
  <c r="E19" i="102"/>
  <c r="E18" i="102"/>
  <c r="F15" i="102"/>
  <c r="E15" i="102"/>
  <c r="D15" i="102"/>
  <c r="B15" i="102"/>
  <c r="D11" i="102"/>
  <c r="D8" i="102"/>
  <c r="B22" i="98"/>
  <c r="C5" i="122" s="1"/>
  <c r="I37" i="113"/>
  <c r="O37" i="113" s="1"/>
  <c r="E31" i="113"/>
  <c r="C31" i="113"/>
  <c r="L28" i="113"/>
  <c r="K28" i="113"/>
  <c r="O23" i="113"/>
  <c r="O21" i="113"/>
  <c r="M19" i="113"/>
  <c r="G19" i="113"/>
  <c r="K17" i="113"/>
  <c r="J17" i="113"/>
  <c r="F17" i="113"/>
  <c r="G17" i="113"/>
  <c r="N12" i="113"/>
  <c r="K12" i="113"/>
  <c r="J12" i="113"/>
  <c r="I12" i="113"/>
  <c r="G12" i="113"/>
  <c r="F12" i="113"/>
  <c r="E12" i="113"/>
  <c r="B12" i="113"/>
  <c r="H12" i="113"/>
  <c r="M7" i="113"/>
  <c r="M4" i="113"/>
  <c r="J4" i="113"/>
  <c r="G4" i="113"/>
  <c r="D4" i="113"/>
  <c r="O35" i="113"/>
  <c r="N34" i="113"/>
  <c r="M34" i="113"/>
  <c r="L34" i="113"/>
  <c r="K34" i="113"/>
  <c r="J34" i="113"/>
  <c r="I34" i="113"/>
  <c r="H34" i="113"/>
  <c r="G34" i="113"/>
  <c r="F34" i="113"/>
  <c r="E34" i="113"/>
  <c r="D34" i="113"/>
  <c r="C34" i="113"/>
  <c r="B34" i="113"/>
  <c r="O33" i="113"/>
  <c r="O32" i="113"/>
  <c r="H28" i="113"/>
  <c r="O26" i="113"/>
  <c r="O25" i="113"/>
  <c r="N22" i="113"/>
  <c r="N19" i="113"/>
  <c r="O16" i="113"/>
  <c r="O9" i="113"/>
  <c r="C42" i="113"/>
  <c r="C44" i="113"/>
  <c r="B46" i="113"/>
  <c r="C45" i="113"/>
  <c r="C47" i="113"/>
  <c r="C48" i="113" s="1"/>
  <c r="B48" i="113"/>
  <c r="B50" i="113"/>
  <c r="C50" i="113"/>
  <c r="E28" i="116"/>
  <c r="F22" i="116"/>
  <c r="F19" i="116"/>
  <c r="F18" i="116"/>
  <c r="D17" i="116"/>
  <c r="D15" i="116"/>
  <c r="F13" i="116"/>
  <c r="D12" i="116"/>
  <c r="B12" i="116"/>
  <c r="D28" i="116"/>
  <c r="B28" i="116"/>
  <c r="F27" i="116"/>
  <c r="F21" i="116"/>
  <c r="B20" i="116"/>
  <c r="D29" i="88" l="1"/>
  <c r="D32" i="88" s="1"/>
  <c r="E7" i="125"/>
  <c r="B29" i="88"/>
  <c r="B32" i="88" s="1"/>
  <c r="J30" i="88"/>
  <c r="H32" i="88"/>
  <c r="F32" i="88"/>
  <c r="C33" i="31"/>
  <c r="G25" i="125"/>
  <c r="I35" i="124"/>
  <c r="J26" i="124"/>
  <c r="F5" i="122"/>
  <c r="C6" i="122"/>
  <c r="B17" i="112"/>
  <c r="C17" i="112" s="1"/>
  <c r="C18" i="122"/>
  <c r="F18" i="122" s="1"/>
  <c r="C16" i="112"/>
  <c r="N34" i="114"/>
  <c r="N35" i="114" s="1"/>
  <c r="N48" i="114"/>
  <c r="N50" i="114" s="1"/>
  <c r="F16" i="116"/>
  <c r="O13" i="113"/>
  <c r="C46" i="113"/>
  <c r="C38" i="113"/>
  <c r="D15" i="124" s="1"/>
  <c r="D19" i="124" s="1"/>
  <c r="B38" i="113"/>
  <c r="C15" i="124" s="1"/>
  <c r="M22" i="113"/>
  <c r="C43" i="113"/>
  <c r="B15" i="116"/>
  <c r="B29" i="116" s="1"/>
  <c r="J4" i="125" s="1"/>
  <c r="J11" i="125" s="1"/>
  <c r="F28" i="116"/>
  <c r="F11" i="116"/>
  <c r="F17" i="116"/>
  <c r="O34" i="113"/>
  <c r="F9" i="116"/>
  <c r="O3" i="113"/>
  <c r="O4" i="113" s="1"/>
  <c r="O36" i="113"/>
  <c r="O6" i="113"/>
  <c r="M12" i="113"/>
  <c r="B43" i="113"/>
  <c r="O8" i="113"/>
  <c r="G7" i="113"/>
  <c r="G38" i="113" s="1"/>
  <c r="H15" i="124" s="1"/>
  <c r="H19" i="124" s="1"/>
  <c r="M17" i="113"/>
  <c r="O30" i="113"/>
  <c r="O31" i="113" s="1"/>
  <c r="F23" i="116"/>
  <c r="E38" i="113"/>
  <c r="F15" i="124" s="1"/>
  <c r="F19" i="124" s="1"/>
  <c r="I38" i="113"/>
  <c r="J16" i="124" s="1"/>
  <c r="N65" i="114"/>
  <c r="N66" i="114" s="1"/>
  <c r="F14" i="116"/>
  <c r="D20" i="116"/>
  <c r="F20" i="116" s="1"/>
  <c r="O5" i="113"/>
  <c r="O10" i="113"/>
  <c r="N17" i="113"/>
  <c r="N38" i="113" s="1"/>
  <c r="P15" i="124" s="1"/>
  <c r="P19" i="124" s="1"/>
  <c r="F38" i="113"/>
  <c r="G15" i="124" s="1"/>
  <c r="D38" i="113"/>
  <c r="E15" i="124" s="1"/>
  <c r="E19" i="124" s="1"/>
  <c r="J38" i="113"/>
  <c r="L15" i="124" s="1"/>
  <c r="L19" i="124" s="1"/>
  <c r="K38" i="113"/>
  <c r="H38" i="113"/>
  <c r="I15" i="124" s="1"/>
  <c r="O20" i="113"/>
  <c r="O22" i="113" s="1"/>
  <c r="L38" i="113"/>
  <c r="N19" i="124" s="1"/>
  <c r="O11" i="113"/>
  <c r="O14" i="113"/>
  <c r="O18" i="113"/>
  <c r="O19" i="113" s="1"/>
  <c r="O24" i="113"/>
  <c r="O15" i="113"/>
  <c r="F12" i="116"/>
  <c r="F10" i="116"/>
  <c r="B9" i="111"/>
  <c r="B10" i="111" s="1"/>
  <c r="B7" i="111"/>
  <c r="B8" i="111" s="1"/>
  <c r="C6" i="111"/>
  <c r="B4" i="111"/>
  <c r="B3" i="111"/>
  <c r="C3" i="111" s="1"/>
  <c r="B24" i="30"/>
  <c r="D21" i="30"/>
  <c r="C22" i="30"/>
  <c r="C18" i="30"/>
  <c r="D16" i="30"/>
  <c r="D15" i="30"/>
  <c r="D12" i="30"/>
  <c r="D9" i="30"/>
  <c r="E8" i="114"/>
  <c r="B7" i="108"/>
  <c r="C7" i="108" s="1"/>
  <c r="C8" i="108" s="1"/>
  <c r="B5" i="108"/>
  <c r="C5" i="108" s="1"/>
  <c r="B4" i="108"/>
  <c r="C4" i="108" s="1"/>
  <c r="O9" i="114"/>
  <c r="B5" i="103"/>
  <c r="C5" i="103" s="1"/>
  <c r="B4" i="103"/>
  <c r="D16" i="71"/>
  <c r="B14" i="71"/>
  <c r="G29" i="83"/>
  <c r="H3" i="70"/>
  <c r="B5" i="25"/>
  <c r="B6" i="25" s="1"/>
  <c r="M8" i="114"/>
  <c r="N13" i="114"/>
  <c r="N44" i="114"/>
  <c r="D57" i="83"/>
  <c r="D41" i="83"/>
  <c r="D29" i="83"/>
  <c r="D13" i="83"/>
  <c r="D18" i="91"/>
  <c r="B16" i="25"/>
  <c r="G16" i="114"/>
  <c r="G48" i="114"/>
  <c r="F66" i="114"/>
  <c r="G34" i="114"/>
  <c r="D35" i="114"/>
  <c r="E35" i="114"/>
  <c r="N15" i="99"/>
  <c r="D22" i="100" s="1"/>
  <c r="C12" i="99"/>
  <c r="D12" i="99"/>
  <c r="E12" i="99"/>
  <c r="F12" i="99"/>
  <c r="G12" i="99"/>
  <c r="H12" i="99"/>
  <c r="I12" i="99"/>
  <c r="J12" i="99"/>
  <c r="K12" i="99"/>
  <c r="L12" i="99"/>
  <c r="M12" i="99"/>
  <c r="N13" i="99"/>
  <c r="D20" i="100" s="1"/>
  <c r="B13" i="30"/>
  <c r="B155" i="37"/>
  <c r="B37" i="37"/>
  <c r="B44" i="37"/>
  <c r="G20" i="114"/>
  <c r="B68" i="75"/>
  <c r="F13" i="114"/>
  <c r="F40" i="75"/>
  <c r="F33" i="75"/>
  <c r="B18" i="25"/>
  <c r="F50" i="114"/>
  <c r="C25" i="103"/>
  <c r="G56" i="114"/>
  <c r="G36" i="114"/>
  <c r="H33" i="70"/>
  <c r="H28" i="70"/>
  <c r="E29" i="70"/>
  <c r="H24" i="70"/>
  <c r="H22" i="70"/>
  <c r="H20" i="70"/>
  <c r="E18" i="70"/>
  <c r="C18" i="70"/>
  <c r="B18" i="70"/>
  <c r="H8" i="70"/>
  <c r="H7" i="70"/>
  <c r="E5" i="70"/>
  <c r="C5" i="70"/>
  <c r="B35" i="70"/>
  <c r="B32" i="70"/>
  <c r="B29" i="70"/>
  <c r="B25" i="70"/>
  <c r="B16" i="70"/>
  <c r="B11" i="70"/>
  <c r="B5" i="70"/>
  <c r="B57" i="113"/>
  <c r="B55" i="113"/>
  <c r="H35" i="102"/>
  <c r="F34" i="102"/>
  <c r="F36" i="102" s="1"/>
  <c r="E34" i="102"/>
  <c r="E36" i="102" s="1"/>
  <c r="D34" i="102"/>
  <c r="D36" i="102" s="1"/>
  <c r="H33" i="102"/>
  <c r="H32" i="102"/>
  <c r="G31" i="102"/>
  <c r="G39" i="102" s="1"/>
  <c r="G15" i="125" s="1"/>
  <c r="H27" i="102"/>
  <c r="C29" i="102"/>
  <c r="C39" i="102" s="1"/>
  <c r="D15" i="125" s="1"/>
  <c r="D17" i="125" s="1"/>
  <c r="F23" i="102"/>
  <c r="E23" i="102"/>
  <c r="D23" i="102"/>
  <c r="H22" i="102"/>
  <c r="H21" i="102"/>
  <c r="E20" i="102"/>
  <c r="H17" i="102"/>
  <c r="F16" i="102"/>
  <c r="B16" i="102"/>
  <c r="B9" i="102"/>
  <c r="H14" i="102"/>
  <c r="D12" i="102"/>
  <c r="H12" i="102" s="1"/>
  <c r="H8" i="102"/>
  <c r="C54" i="113"/>
  <c r="C55" i="113" s="1"/>
  <c r="C56" i="113" s="1"/>
  <c r="C57" i="113" s="1"/>
  <c r="C4" i="71"/>
  <c r="D4" i="71" s="1"/>
  <c r="B26" i="103"/>
  <c r="C20" i="103"/>
  <c r="C18" i="103"/>
  <c r="C17" i="103"/>
  <c r="C15" i="103"/>
  <c r="C14" i="103"/>
  <c r="B19" i="103"/>
  <c r="B12" i="103"/>
  <c r="C16" i="103"/>
  <c r="C13" i="103"/>
  <c r="C10" i="103"/>
  <c r="B21" i="31"/>
  <c r="B22" i="31" s="1"/>
  <c r="E11" i="31"/>
  <c r="E12" i="31" s="1"/>
  <c r="D11" i="31"/>
  <c r="B11" i="31"/>
  <c r="F8" i="31"/>
  <c r="D7" i="31"/>
  <c r="C7" i="31"/>
  <c r="D5" i="31"/>
  <c r="C5" i="31"/>
  <c r="B28" i="48"/>
  <c r="C28" i="48" s="1"/>
  <c r="D22" i="48"/>
  <c r="B23" i="48"/>
  <c r="C4" i="102"/>
  <c r="C5" i="102" s="1"/>
  <c r="G14" i="125" s="1"/>
  <c r="C10" i="25"/>
  <c r="B29" i="62"/>
  <c r="E6" i="124" s="1"/>
  <c r="G29" i="62"/>
  <c r="L6" i="124" s="1"/>
  <c r="L19" i="62"/>
  <c r="N20" i="62"/>
  <c r="N21" i="62" s="1"/>
  <c r="J19" i="62"/>
  <c r="J21" i="62"/>
  <c r="I19" i="62"/>
  <c r="I21" i="62"/>
  <c r="H21" i="62"/>
  <c r="G19" i="62"/>
  <c r="F19" i="62"/>
  <c r="E19" i="62"/>
  <c r="D19" i="62"/>
  <c r="C19" i="62"/>
  <c r="B19" i="62"/>
  <c r="B25" i="62"/>
  <c r="N22" i="62"/>
  <c r="K21" i="62"/>
  <c r="K19" i="62"/>
  <c r="D3" i="98"/>
  <c r="D4" i="98" s="1"/>
  <c r="D5" i="98" s="1"/>
  <c r="G5" i="114"/>
  <c r="C15" i="98"/>
  <c r="C42" i="75"/>
  <c r="C28" i="75"/>
  <c r="F28" i="75" s="1"/>
  <c r="E24" i="75"/>
  <c r="E30" i="75"/>
  <c r="E32" i="75"/>
  <c r="E45" i="75"/>
  <c r="D24" i="75"/>
  <c r="C24" i="75"/>
  <c r="C19" i="75"/>
  <c r="F19" i="75" s="1"/>
  <c r="C8" i="75"/>
  <c r="B8" i="75"/>
  <c r="C5" i="75"/>
  <c r="J28" i="88"/>
  <c r="J27" i="88"/>
  <c r="J26" i="88"/>
  <c r="J25" i="88"/>
  <c r="J24" i="88"/>
  <c r="J23" i="88"/>
  <c r="J22" i="88"/>
  <c r="J21" i="88"/>
  <c r="J20" i="88"/>
  <c r="J19" i="88"/>
  <c r="J18" i="88"/>
  <c r="J17" i="88"/>
  <c r="J16" i="88"/>
  <c r="J15" i="88"/>
  <c r="J14" i="88"/>
  <c r="J13" i="88"/>
  <c r="J12" i="88"/>
  <c r="J11" i="88"/>
  <c r="J10" i="88"/>
  <c r="J9" i="88"/>
  <c r="J8" i="88"/>
  <c r="J7" i="88"/>
  <c r="J6" i="88"/>
  <c r="J5" i="88"/>
  <c r="J4" i="88"/>
  <c r="B12" i="112"/>
  <c r="C12" i="112" s="1"/>
  <c r="C9" i="112"/>
  <c r="C8" i="112"/>
  <c r="E26" i="108"/>
  <c r="F26" i="108" s="1"/>
  <c r="F25" i="108"/>
  <c r="F23" i="108"/>
  <c r="F24" i="108" s="1"/>
  <c r="F21" i="108"/>
  <c r="F20" i="108"/>
  <c r="F13" i="108"/>
  <c r="F12" i="108"/>
  <c r="D32" i="31"/>
  <c r="C30" i="31"/>
  <c r="D30" i="31" s="1"/>
  <c r="B27" i="31"/>
  <c r="C24" i="125" s="1"/>
  <c r="H24" i="125" s="1"/>
  <c r="D31" i="31"/>
  <c r="D28" i="31"/>
  <c r="D25" i="31"/>
  <c r="B25" i="98"/>
  <c r="G11" i="100"/>
  <c r="E19" i="100"/>
  <c r="E30" i="100"/>
  <c r="C19" i="100"/>
  <c r="C30" i="100"/>
  <c r="K25" i="95"/>
  <c r="F26" i="100" s="1"/>
  <c r="H26" i="100" s="1"/>
  <c r="D18" i="95"/>
  <c r="F18" i="95"/>
  <c r="G18" i="95"/>
  <c r="C18" i="95"/>
  <c r="J29" i="95"/>
  <c r="J18" i="95"/>
  <c r="H29" i="95"/>
  <c r="H18" i="95"/>
  <c r="G29" i="95"/>
  <c r="F29" i="95"/>
  <c r="C29" i="95"/>
  <c r="M19" i="99"/>
  <c r="L19" i="99"/>
  <c r="K19" i="99"/>
  <c r="J19" i="99"/>
  <c r="D19" i="99"/>
  <c r="G18" i="100"/>
  <c r="H19" i="99"/>
  <c r="F64" i="75"/>
  <c r="F62" i="75"/>
  <c r="F61" i="75"/>
  <c r="F59" i="75"/>
  <c r="F58" i="75"/>
  <c r="F57" i="75"/>
  <c r="F56" i="75"/>
  <c r="F54" i="75"/>
  <c r="F53" i="75"/>
  <c r="F52" i="75"/>
  <c r="F50" i="75"/>
  <c r="F49" i="75"/>
  <c r="D45" i="75"/>
  <c r="C45" i="75"/>
  <c r="B45" i="75"/>
  <c r="F44" i="75"/>
  <c r="F43" i="75"/>
  <c r="F41" i="75"/>
  <c r="F38" i="75"/>
  <c r="F37" i="75"/>
  <c r="B36" i="75"/>
  <c r="F34" i="75"/>
  <c r="D32" i="75"/>
  <c r="C32" i="75"/>
  <c r="B32" i="75"/>
  <c r="F31" i="75"/>
  <c r="F32" i="75" s="1"/>
  <c r="C30" i="75"/>
  <c r="B30" i="75"/>
  <c r="D30" i="75"/>
  <c r="F26" i="75"/>
  <c r="F25" i="75"/>
  <c r="F21" i="75"/>
  <c r="F20" i="75"/>
  <c r="D20" i="48"/>
  <c r="D19" i="48"/>
  <c r="D13" i="75"/>
  <c r="C13" i="75"/>
  <c r="B13" i="75"/>
  <c r="E12" i="75"/>
  <c r="D8" i="75"/>
  <c r="D14" i="75" s="1"/>
  <c r="D5" i="75"/>
  <c r="B107" i="37"/>
  <c r="G17" i="100"/>
  <c r="G29" i="100"/>
  <c r="G28" i="100"/>
  <c r="G27" i="100"/>
  <c r="G25" i="100"/>
  <c r="G24" i="100"/>
  <c r="G23" i="100"/>
  <c r="G22" i="100"/>
  <c r="G20" i="100"/>
  <c r="G15" i="100"/>
  <c r="G14" i="100"/>
  <c r="G12" i="100"/>
  <c r="G10" i="100"/>
  <c r="G9" i="100"/>
  <c r="G8" i="100"/>
  <c r="G13" i="100"/>
  <c r="I19" i="99"/>
  <c r="G19" i="99"/>
  <c r="F19" i="99"/>
  <c r="E19" i="99"/>
  <c r="C19" i="99"/>
  <c r="K28" i="95"/>
  <c r="F29" i="100" s="1"/>
  <c r="H29" i="100" s="1"/>
  <c r="N18" i="99"/>
  <c r="D27" i="100" s="1"/>
  <c r="K26" i="95"/>
  <c r="F27" i="100" s="1"/>
  <c r="N17" i="99"/>
  <c r="D24" i="100" s="1"/>
  <c r="N16" i="99"/>
  <c r="D23" i="100" s="1"/>
  <c r="K22" i="95"/>
  <c r="F23" i="100" s="1"/>
  <c r="K21" i="95"/>
  <c r="F22" i="100" s="1"/>
  <c r="N14" i="99"/>
  <c r="D21" i="100" s="1"/>
  <c r="N11" i="99"/>
  <c r="D14" i="100" s="1"/>
  <c r="K13" i="95"/>
  <c r="F14" i="100" s="1"/>
  <c r="N10" i="99"/>
  <c r="D13" i="100" s="1"/>
  <c r="K12" i="95"/>
  <c r="F13" i="100" s="1"/>
  <c r="N9" i="99"/>
  <c r="D10" i="100" s="1"/>
  <c r="N8" i="99"/>
  <c r="D9" i="100" s="1"/>
  <c r="K9" i="95"/>
  <c r="F9" i="100" s="1"/>
  <c r="N7" i="99"/>
  <c r="D8" i="100" s="1"/>
  <c r="N6" i="99"/>
  <c r="D7" i="100" s="1"/>
  <c r="N5" i="99"/>
  <c r="D5" i="100" s="1"/>
  <c r="N4" i="99"/>
  <c r="D4" i="100" s="1"/>
  <c r="I29" i="95"/>
  <c r="D29" i="95"/>
  <c r="K27" i="95"/>
  <c r="F28" i="100" s="1"/>
  <c r="H28" i="100" s="1"/>
  <c r="K24" i="95"/>
  <c r="F25" i="100" s="1"/>
  <c r="H25" i="100" s="1"/>
  <c r="K23" i="95"/>
  <c r="F24" i="100" s="1"/>
  <c r="H24" i="100" s="1"/>
  <c r="K20" i="95"/>
  <c r="F21" i="100" s="1"/>
  <c r="K19" i="95"/>
  <c r="F20" i="100" s="1"/>
  <c r="I18" i="95"/>
  <c r="K17" i="95"/>
  <c r="F18" i="100" s="1"/>
  <c r="H18" i="100" s="1"/>
  <c r="K16" i="95"/>
  <c r="F17" i="100" s="1"/>
  <c r="H17" i="100" s="1"/>
  <c r="K15" i="95"/>
  <c r="F16" i="100" s="1"/>
  <c r="H16" i="100" s="1"/>
  <c r="K14" i="95"/>
  <c r="F15" i="100" s="1"/>
  <c r="H15" i="100" s="1"/>
  <c r="K11" i="95"/>
  <c r="F12" i="100" s="1"/>
  <c r="H12" i="100" s="1"/>
  <c r="K10" i="95"/>
  <c r="F10" i="100" s="1"/>
  <c r="H10" i="100" s="1"/>
  <c r="K8" i="95"/>
  <c r="F8" i="100" s="1"/>
  <c r="K7" i="95"/>
  <c r="F7" i="100" s="1"/>
  <c r="K6" i="95"/>
  <c r="F6" i="100" s="1"/>
  <c r="H6" i="100" s="1"/>
  <c r="K5" i="95"/>
  <c r="F5" i="100" s="1"/>
  <c r="K4" i="95"/>
  <c r="F4" i="100" s="1"/>
  <c r="B130" i="37"/>
  <c r="G13" i="83"/>
  <c r="G41" i="83"/>
  <c r="E16" i="25"/>
  <c r="E18" i="25"/>
  <c r="B30" i="56"/>
  <c r="C30" i="56"/>
  <c r="D30" i="56"/>
  <c r="E30" i="56"/>
  <c r="F30" i="56"/>
  <c r="C22" i="25"/>
  <c r="B23" i="25"/>
  <c r="B24" i="25" s="1"/>
  <c r="G21" i="100"/>
  <c r="F18" i="75"/>
  <c r="C10" i="71"/>
  <c r="D10" i="71" s="1"/>
  <c r="D9" i="71"/>
  <c r="F29" i="75"/>
  <c r="C23" i="98"/>
  <c r="B33" i="31"/>
  <c r="C25" i="125" s="1"/>
  <c r="D29" i="31"/>
  <c r="C4" i="98"/>
  <c r="C5" i="98" s="1"/>
  <c r="N26" i="62"/>
  <c r="N29" i="62" s="1"/>
  <c r="B12" i="37"/>
  <c r="B42" i="75"/>
  <c r="H19" i="62"/>
  <c r="C11" i="103"/>
  <c r="E11" i="70"/>
  <c r="F17" i="75"/>
  <c r="H31" i="70"/>
  <c r="H32" i="70" s="1"/>
  <c r="H18" i="102"/>
  <c r="D17" i="25"/>
  <c r="D18" i="25" s="1"/>
  <c r="H11" i="102"/>
  <c r="D3" i="71"/>
  <c r="N17" i="62"/>
  <c r="D9" i="31"/>
  <c r="F9" i="31" s="1"/>
  <c r="B4" i="102"/>
  <c r="C4" i="62"/>
  <c r="D16" i="102"/>
  <c r="B34" i="62"/>
  <c r="B35" i="62" s="1"/>
  <c r="C35" i="62" s="1"/>
  <c r="E13" i="114"/>
  <c r="C33" i="62"/>
  <c r="C34" i="62" s="1"/>
  <c r="D26" i="31"/>
  <c r="D27" i="31" s="1"/>
  <c r="C35" i="70"/>
  <c r="H10" i="70"/>
  <c r="C11" i="70"/>
  <c r="B21" i="103"/>
  <c r="L21" i="62"/>
  <c r="G21" i="62"/>
  <c r="C14" i="112"/>
  <c r="C11" i="31"/>
  <c r="B10" i="112"/>
  <c r="C10" i="112" s="1"/>
  <c r="C11" i="112"/>
  <c r="B52" i="113"/>
  <c r="C52" i="113"/>
  <c r="H23" i="70"/>
  <c r="C25" i="70"/>
  <c r="C20" i="31"/>
  <c r="C21" i="31" s="1"/>
  <c r="C22" i="31" s="1"/>
  <c r="G53" i="114"/>
  <c r="E4" i="75"/>
  <c r="E5" i="75" s="1"/>
  <c r="B5" i="75"/>
  <c r="H30" i="102"/>
  <c r="H31" i="102" s="1"/>
  <c r="B23" i="98"/>
  <c r="D22" i="98"/>
  <c r="D23" i="98" s="1"/>
  <c r="C15" i="31"/>
  <c r="B16" i="31"/>
  <c r="C16" i="31" s="1"/>
  <c r="C17" i="31" s="1"/>
  <c r="G52" i="114"/>
  <c r="E7" i="75"/>
  <c r="E8" i="75" s="1"/>
  <c r="D20" i="102"/>
  <c r="H19" i="102"/>
  <c r="H14" i="70"/>
  <c r="E22" i="108"/>
  <c r="B5" i="31"/>
  <c r="C29" i="70"/>
  <c r="D20" i="30"/>
  <c r="D21" i="112"/>
  <c r="D22" i="112" s="1"/>
  <c r="D23" i="112" s="1"/>
  <c r="G49" i="114"/>
  <c r="C22" i="112"/>
  <c r="C23" i="112" s="1"/>
  <c r="C5" i="112"/>
  <c r="B7" i="112"/>
  <c r="C7" i="112" s="1"/>
  <c r="D24" i="98"/>
  <c r="C25" i="98"/>
  <c r="F23" i="75"/>
  <c r="E14" i="108"/>
  <c r="H17" i="70"/>
  <c r="B21" i="62"/>
  <c r="C9" i="25"/>
  <c r="D17" i="114"/>
  <c r="B11" i="25"/>
  <c r="C23" i="48"/>
  <c r="C3" i="30"/>
  <c r="C4" i="30" s="1"/>
  <c r="B4" i="30"/>
  <c r="B6" i="30" s="1"/>
  <c r="C6" i="30" s="1"/>
  <c r="C16" i="25"/>
  <c r="D15" i="25"/>
  <c r="D16" i="25" s="1"/>
  <c r="C68" i="75"/>
  <c r="C69" i="75"/>
  <c r="G27" i="114"/>
  <c r="F10" i="31"/>
  <c r="F39" i="75"/>
  <c r="H34" i="70"/>
  <c r="E35" i="70"/>
  <c r="C3" i="112"/>
  <c r="B4" i="112"/>
  <c r="C4" i="112" s="1"/>
  <c r="F27" i="75"/>
  <c r="M19" i="62"/>
  <c r="C36" i="75"/>
  <c r="F35" i="75"/>
  <c r="E25" i="70"/>
  <c r="F6" i="31"/>
  <c r="E24" i="108"/>
  <c r="C6" i="71"/>
  <c r="D5" i="71"/>
  <c r="D6" i="71" s="1"/>
  <c r="B59" i="113"/>
  <c r="C59" i="113" s="1"/>
  <c r="C58" i="113"/>
  <c r="E19" i="108"/>
  <c r="C5" i="62"/>
  <c r="B6" i="62"/>
  <c r="N24" i="62"/>
  <c r="K25" i="62"/>
  <c r="C5" i="25"/>
  <c r="C6" i="25" s="1"/>
  <c r="N18" i="62"/>
  <c r="B24" i="75"/>
  <c r="C8" i="71"/>
  <c r="D8" i="71" s="1"/>
  <c r="E16" i="102"/>
  <c r="H15" i="102"/>
  <c r="H28" i="102"/>
  <c r="D29" i="102"/>
  <c r="H29" i="102" s="1"/>
  <c r="F4" i="31"/>
  <c r="F5" i="31" s="1"/>
  <c r="D9" i="102"/>
  <c r="H9" i="102" s="1"/>
  <c r="C21" i="71"/>
  <c r="C22" i="71" s="1"/>
  <c r="C23" i="71" s="1"/>
  <c r="G68" i="114"/>
  <c r="B22" i="71"/>
  <c r="B23" i="71" s="1"/>
  <c r="F22" i="75"/>
  <c r="C13" i="112"/>
  <c r="B15" i="112"/>
  <c r="C15" i="112" s="1"/>
  <c r="C17" i="98"/>
  <c r="B30" i="48"/>
  <c r="C30" i="48" s="1"/>
  <c r="B31" i="48"/>
  <c r="G14" i="124" s="1"/>
  <c r="B23" i="103"/>
  <c r="C22" i="103"/>
  <c r="C23" i="103" s="1"/>
  <c r="H27" i="70"/>
  <c r="G11" i="114"/>
  <c r="G32" i="114"/>
  <c r="G64" i="114"/>
  <c r="G63" i="114"/>
  <c r="E66" i="114"/>
  <c r="G59" i="114"/>
  <c r="G58" i="114"/>
  <c r="G54" i="114"/>
  <c r="D50" i="114"/>
  <c r="G41" i="114"/>
  <c r="G40" i="114"/>
  <c r="E44" i="114"/>
  <c r="G39" i="114"/>
  <c r="G23" i="114"/>
  <c r="G15" i="114"/>
  <c r="G12" i="114"/>
  <c r="D13" i="114"/>
  <c r="F35" i="114"/>
  <c r="G6" i="114"/>
  <c r="G22" i="114"/>
  <c r="F29" i="114"/>
  <c r="E17" i="114"/>
  <c r="G14" i="114"/>
  <c r="E50" i="114"/>
  <c r="G46" i="114"/>
  <c r="F19" i="108"/>
  <c r="F44" i="114"/>
  <c r="G65" i="114"/>
  <c r="E55" i="114"/>
  <c r="G61" i="114"/>
  <c r="G62" i="114"/>
  <c r="G57" i="114"/>
  <c r="G47" i="114"/>
  <c r="D29" i="114"/>
  <c r="G21" i="114"/>
  <c r="G10" i="114"/>
  <c r="G38" i="114"/>
  <c r="D44" i="114"/>
  <c r="G26" i="114"/>
  <c r="D66" i="114"/>
  <c r="E29" i="114"/>
  <c r="G7" i="114"/>
  <c r="D8" i="114"/>
  <c r="G51" i="114"/>
  <c r="D55" i="114"/>
  <c r="C11" i="25" l="1"/>
  <c r="B14" i="75"/>
  <c r="E14" i="75"/>
  <c r="C14" i="75"/>
  <c r="J29" i="88"/>
  <c r="B156" i="37"/>
  <c r="J19" i="124"/>
  <c r="Q16" i="124"/>
  <c r="E30" i="124"/>
  <c r="J30" i="124" s="1"/>
  <c r="F42" i="75"/>
  <c r="B12" i="31"/>
  <c r="C21" i="125" s="1"/>
  <c r="H21" i="125" s="1"/>
  <c r="C20" i="99"/>
  <c r="K20" i="99"/>
  <c r="F68" i="75"/>
  <c r="O6" i="124"/>
  <c r="D29" i="116"/>
  <c r="N12" i="99"/>
  <c r="H25" i="125"/>
  <c r="J32" i="88"/>
  <c r="G35" i="114"/>
  <c r="G20" i="99"/>
  <c r="G17" i="125"/>
  <c r="L20" i="99"/>
  <c r="D20" i="125"/>
  <c r="D26" i="125" s="1"/>
  <c r="G30" i="83"/>
  <c r="G42" i="83" s="1"/>
  <c r="G58" i="83" s="1"/>
  <c r="H14" i="100"/>
  <c r="D20" i="99"/>
  <c r="G20" i="125"/>
  <c r="G26" i="125" s="1"/>
  <c r="E11" i="125"/>
  <c r="B69" i="75"/>
  <c r="F69" i="75" s="1"/>
  <c r="M15" i="124"/>
  <c r="M19" i="124" s="1"/>
  <c r="B24" i="48"/>
  <c r="I13" i="124"/>
  <c r="C19" i="124"/>
  <c r="Q14" i="124"/>
  <c r="G19" i="124"/>
  <c r="C24" i="48"/>
  <c r="K13" i="124"/>
  <c r="K19" i="124" s="1"/>
  <c r="B7" i="62"/>
  <c r="J4" i="124"/>
  <c r="B12" i="25"/>
  <c r="C10" i="122"/>
  <c r="B15" i="71"/>
  <c r="B18" i="71" s="1"/>
  <c r="C23" i="122"/>
  <c r="E16" i="71"/>
  <c r="E17" i="71" s="1"/>
  <c r="F23" i="122"/>
  <c r="F25" i="122" s="1"/>
  <c r="D30" i="83"/>
  <c r="D42" i="83" s="1"/>
  <c r="D58" i="83" s="1"/>
  <c r="H8" i="100"/>
  <c r="H9" i="100"/>
  <c r="H13" i="100"/>
  <c r="H27" i="100"/>
  <c r="E20" i="99"/>
  <c r="B19" i="25"/>
  <c r="M20" i="99"/>
  <c r="C6" i="62"/>
  <c r="E4" i="102"/>
  <c r="E5" i="102" s="1"/>
  <c r="N25" i="62"/>
  <c r="I20" i="99"/>
  <c r="D30" i="100"/>
  <c r="F15" i="116"/>
  <c r="D12" i="31"/>
  <c r="M46" i="114"/>
  <c r="O46" i="114" s="1"/>
  <c r="L5" i="114"/>
  <c r="B17" i="31"/>
  <c r="F22" i="125" s="1"/>
  <c r="H35" i="70"/>
  <c r="D17" i="71"/>
  <c r="D18" i="71" s="1"/>
  <c r="C12" i="31"/>
  <c r="B30" i="62"/>
  <c r="E5" i="124" s="1"/>
  <c r="G30" i="56"/>
  <c r="L30" i="62"/>
  <c r="N5" i="124" s="1"/>
  <c r="N9" i="124" s="1"/>
  <c r="E31" i="100"/>
  <c r="H23" i="102"/>
  <c r="H22" i="100"/>
  <c r="C34" i="31"/>
  <c r="H16" i="102"/>
  <c r="H20" i="100"/>
  <c r="H23" i="100"/>
  <c r="J20" i="99"/>
  <c r="F7" i="31"/>
  <c r="D23" i="48"/>
  <c r="D19" i="25"/>
  <c r="C26" i="98"/>
  <c r="B22" i="30"/>
  <c r="G66" i="114"/>
  <c r="H4" i="100"/>
  <c r="I30" i="62"/>
  <c r="H5" i="124" s="1"/>
  <c r="H9" i="124" s="1"/>
  <c r="G13" i="114"/>
  <c r="D5" i="25"/>
  <c r="D6" i="25" s="1"/>
  <c r="F19" i="100"/>
  <c r="F11" i="31"/>
  <c r="C12" i="103"/>
  <c r="C23" i="25"/>
  <c r="C24" i="25" s="1"/>
  <c r="D19" i="100"/>
  <c r="F30" i="100"/>
  <c r="F30" i="75"/>
  <c r="F45" i="75"/>
  <c r="C30" i="62"/>
  <c r="F5" i="124" s="1"/>
  <c r="H7" i="100"/>
  <c r="C7" i="62"/>
  <c r="L10" i="114" s="1"/>
  <c r="O10" i="114" s="1"/>
  <c r="H21" i="100"/>
  <c r="C12" i="25"/>
  <c r="L15" i="114" s="1"/>
  <c r="H29" i="70"/>
  <c r="H5" i="100"/>
  <c r="B39" i="102"/>
  <c r="C15" i="125" s="1"/>
  <c r="G19" i="100"/>
  <c r="G30" i="100"/>
  <c r="C31" i="100"/>
  <c r="N19" i="99"/>
  <c r="F20" i="99"/>
  <c r="L68" i="114"/>
  <c r="O68" i="114" s="1"/>
  <c r="M49" i="114"/>
  <c r="O49" i="114" s="1"/>
  <c r="L54" i="114"/>
  <c r="M12" i="114"/>
  <c r="O12" i="114" s="1"/>
  <c r="M62" i="114"/>
  <c r="L52" i="114"/>
  <c r="O52" i="114" s="1"/>
  <c r="L53" i="114"/>
  <c r="O53" i="114" s="1"/>
  <c r="N24" i="114"/>
  <c r="H16" i="70"/>
  <c r="C13" i="30"/>
  <c r="D13" i="30" s="1"/>
  <c r="K18" i="95"/>
  <c r="K29" i="95"/>
  <c r="M38" i="113"/>
  <c r="H25" i="70"/>
  <c r="H18" i="70"/>
  <c r="B5" i="111"/>
  <c r="B11" i="111" s="1"/>
  <c r="C23" i="124" s="1"/>
  <c r="F14" i="108"/>
  <c r="K30" i="62"/>
  <c r="M7" i="124" s="1"/>
  <c r="D30" i="62"/>
  <c r="G5" i="124" s="1"/>
  <c r="G9" i="124" s="1"/>
  <c r="F22" i="108"/>
  <c r="F70" i="114"/>
  <c r="C11" i="71"/>
  <c r="B26" i="98"/>
  <c r="E19" i="25"/>
  <c r="B38" i="70"/>
  <c r="H11" i="70"/>
  <c r="E38" i="70"/>
  <c r="H20" i="99"/>
  <c r="G55" i="114"/>
  <c r="N19" i="62"/>
  <c r="E13" i="75"/>
  <c r="J30" i="62"/>
  <c r="K5" i="124" s="1"/>
  <c r="K9" i="124" s="1"/>
  <c r="O7" i="113"/>
  <c r="B60" i="113"/>
  <c r="O18" i="124" s="1"/>
  <c r="Q18" i="124" s="1"/>
  <c r="G50" i="114"/>
  <c r="G30" i="62"/>
  <c r="L5" i="124" s="1"/>
  <c r="L9" i="124" s="1"/>
  <c r="G17" i="114"/>
  <c r="C38" i="70"/>
  <c r="B46" i="75"/>
  <c r="C7" i="125" s="1"/>
  <c r="C19" i="103"/>
  <c r="C21" i="103"/>
  <c r="H5" i="70"/>
  <c r="C26" i="103"/>
  <c r="B11" i="30"/>
  <c r="C19" i="25"/>
  <c r="H30" i="62"/>
  <c r="E30" i="62"/>
  <c r="I5" i="124" s="1"/>
  <c r="I9" i="124" s="1"/>
  <c r="F30" i="62"/>
  <c r="J5" i="124" s="1"/>
  <c r="M30" i="62"/>
  <c r="C7" i="111"/>
  <c r="D23" i="30"/>
  <c r="D24" i="30" s="1"/>
  <c r="G29" i="114"/>
  <c r="B5" i="102"/>
  <c r="F14" i="125" s="1"/>
  <c r="C8" i="111"/>
  <c r="F24" i="75"/>
  <c r="B18" i="30"/>
  <c r="F26" i="116"/>
  <c r="E70" i="114"/>
  <c r="G44" i="114"/>
  <c r="C46" i="75"/>
  <c r="E27" i="108"/>
  <c r="B6" i="108"/>
  <c r="C6" i="108" s="1"/>
  <c r="C9" i="108" s="1"/>
  <c r="D46" i="75"/>
  <c r="K7" i="125" s="1"/>
  <c r="K11" i="125" s="1"/>
  <c r="E46" i="75"/>
  <c r="I7" i="125" s="1"/>
  <c r="I11" i="125" s="1"/>
  <c r="F39" i="102"/>
  <c r="F15" i="125" s="1"/>
  <c r="O12" i="113"/>
  <c r="B8" i="108"/>
  <c r="D19" i="30"/>
  <c r="D22" i="30" s="1"/>
  <c r="D17" i="30"/>
  <c r="C60" i="113"/>
  <c r="D14" i="30"/>
  <c r="H20" i="102"/>
  <c r="D39" i="102"/>
  <c r="I15" i="125" s="1"/>
  <c r="I17" i="125" s="1"/>
  <c r="B6" i="103"/>
  <c r="C4" i="103"/>
  <c r="C6" i="103" s="1"/>
  <c r="C7" i="103" s="1"/>
  <c r="C4" i="111"/>
  <c r="O28" i="113"/>
  <c r="F36" i="75"/>
  <c r="N26" i="114"/>
  <c r="E39" i="102"/>
  <c r="E15" i="125" s="1"/>
  <c r="E17" i="125" s="1"/>
  <c r="B18" i="112"/>
  <c r="C17" i="122" s="1"/>
  <c r="F17" i="122" s="1"/>
  <c r="C9" i="111"/>
  <c r="D10" i="30"/>
  <c r="D11" i="30" s="1"/>
  <c r="E14" i="71"/>
  <c r="E15" i="71" s="1"/>
  <c r="D33" i="31"/>
  <c r="D34" i="31" s="1"/>
  <c r="B34" i="31"/>
  <c r="C18" i="112"/>
  <c r="D25" i="98"/>
  <c r="O17" i="113"/>
  <c r="L65" i="114"/>
  <c r="O65" i="114" s="1"/>
  <c r="C10" i="111"/>
  <c r="G8" i="114"/>
  <c r="G67" i="114"/>
  <c r="G69" i="114" s="1"/>
  <c r="D69" i="114"/>
  <c r="D70" i="114" s="1"/>
  <c r="H38" i="70" l="1"/>
  <c r="D7" i="125"/>
  <c r="L7" i="125" s="1"/>
  <c r="M9" i="125" s="1"/>
  <c r="H14" i="75"/>
  <c r="C26" i="125"/>
  <c r="D31" i="100"/>
  <c r="E29" i="124"/>
  <c r="J29" i="124" s="1"/>
  <c r="N20" i="99"/>
  <c r="D24" i="48"/>
  <c r="M39" i="114" s="1"/>
  <c r="L16" i="114"/>
  <c r="O16" i="114" s="1"/>
  <c r="E18" i="71"/>
  <c r="L67" i="114" s="1"/>
  <c r="O67" i="114" s="1"/>
  <c r="H20" i="125"/>
  <c r="F17" i="125"/>
  <c r="J14" i="125"/>
  <c r="F29" i="116"/>
  <c r="G4" i="125"/>
  <c r="J31" i="124"/>
  <c r="J38" i="70"/>
  <c r="K38" i="70" s="1"/>
  <c r="C17" i="125"/>
  <c r="J15" i="125"/>
  <c r="H22" i="125"/>
  <c r="F26" i="125"/>
  <c r="M9" i="124"/>
  <c r="O7" i="124"/>
  <c r="J9" i="124"/>
  <c r="O15" i="124"/>
  <c r="Q15" i="124" s="1"/>
  <c r="P38" i="113"/>
  <c r="B7" i="103"/>
  <c r="E22" i="124"/>
  <c r="D11" i="71"/>
  <c r="L64" i="114" s="1"/>
  <c r="O64" i="114" s="1"/>
  <c r="F32" i="124"/>
  <c r="J23" i="124"/>
  <c r="I19" i="124"/>
  <c r="Q13" i="124"/>
  <c r="F9" i="124"/>
  <c r="E9" i="124"/>
  <c r="O5" i="124"/>
  <c r="G23" i="122"/>
  <c r="G25" i="122" s="1"/>
  <c r="C25" i="122"/>
  <c r="F10" i="122"/>
  <c r="F12" i="122" s="1"/>
  <c r="C12" i="122"/>
  <c r="O4" i="124"/>
  <c r="N29" i="114"/>
  <c r="N70" i="114" s="1"/>
  <c r="D26" i="98"/>
  <c r="L7" i="114" s="1"/>
  <c r="G70" i="114"/>
  <c r="C5" i="111"/>
  <c r="F31" i="100"/>
  <c r="F27" i="108"/>
  <c r="L62" i="114" s="1"/>
  <c r="O62" i="114" s="1"/>
  <c r="F12" i="31"/>
  <c r="H19" i="100"/>
  <c r="M32" i="114"/>
  <c r="M51" i="114"/>
  <c r="M14" i="114"/>
  <c r="M11" i="114"/>
  <c r="M13" i="114" s="1"/>
  <c r="M59" i="114"/>
  <c r="B9" i="108"/>
  <c r="E28" i="124" s="1"/>
  <c r="J28" i="124" s="1"/>
  <c r="M21" i="114"/>
  <c r="O21" i="114" s="1"/>
  <c r="C27" i="103"/>
  <c r="B27" i="103"/>
  <c r="E24" i="124" s="1"/>
  <c r="J24" i="124" s="1"/>
  <c r="H30" i="100"/>
  <c r="O15" i="114"/>
  <c r="C26" i="30"/>
  <c r="D15" i="122" s="1"/>
  <c r="D20" i="122" s="1"/>
  <c r="B26" i="30"/>
  <c r="C15" i="122" s="1"/>
  <c r="G31" i="100"/>
  <c r="L61" i="114"/>
  <c r="O61" i="114" s="1"/>
  <c r="L48" i="114"/>
  <c r="M54" i="114"/>
  <c r="O54" i="114" s="1"/>
  <c r="L56" i="114"/>
  <c r="O56" i="114" s="1"/>
  <c r="L42" i="114"/>
  <c r="O42" i="114" s="1"/>
  <c r="L36" i="114"/>
  <c r="O36" i="114" s="1"/>
  <c r="M27" i="114"/>
  <c r="O27" i="114" s="1"/>
  <c r="M50" i="114"/>
  <c r="K30" i="95"/>
  <c r="N30" i="62"/>
  <c r="H39" i="102"/>
  <c r="D18" i="30"/>
  <c r="D26" i="30" s="1"/>
  <c r="F46" i="75"/>
  <c r="L26" i="114" s="1"/>
  <c r="O38" i="113"/>
  <c r="L41" i="114" s="1"/>
  <c r="C11" i="111"/>
  <c r="B19" i="98"/>
  <c r="C18" i="98"/>
  <c r="D11" i="125" l="1"/>
  <c r="L17" i="114"/>
  <c r="L24" i="114"/>
  <c r="O24" i="114" s="1"/>
  <c r="R7" i="124"/>
  <c r="O19" i="124"/>
  <c r="J17" i="125"/>
  <c r="C11" i="125"/>
  <c r="C35" i="124"/>
  <c r="G11" i="125"/>
  <c r="L4" i="125"/>
  <c r="Q19" i="124"/>
  <c r="F35" i="124"/>
  <c r="J32" i="124"/>
  <c r="J22" i="124"/>
  <c r="E35" i="124"/>
  <c r="O9" i="124"/>
  <c r="C19" i="98"/>
  <c r="L6" i="114" s="1"/>
  <c r="D4" i="122"/>
  <c r="C20" i="122"/>
  <c r="F15" i="122"/>
  <c r="F20" i="122" s="1"/>
  <c r="L51" i="114"/>
  <c r="O51" i="114" s="1"/>
  <c r="O55" i="114" s="1"/>
  <c r="M29" i="114"/>
  <c r="H31" i="100"/>
  <c r="H32" i="100" s="1"/>
  <c r="H33" i="100" s="1"/>
  <c r="M17" i="114"/>
  <c r="O14" i="114"/>
  <c r="O17" i="114" s="1"/>
  <c r="O32" i="114"/>
  <c r="M35" i="114"/>
  <c r="M55" i="114"/>
  <c r="L59" i="114"/>
  <c r="O59" i="114" s="1"/>
  <c r="M66" i="114"/>
  <c r="O39" i="114"/>
  <c r="M44" i="114"/>
  <c r="O48" i="114"/>
  <c r="L69" i="114"/>
  <c r="O41" i="114"/>
  <c r="L34" i="114"/>
  <c r="O34" i="114" s="1"/>
  <c r="L63" i="114"/>
  <c r="O63" i="114" s="1"/>
  <c r="O5" i="114"/>
  <c r="O7" i="114"/>
  <c r="L57" i="114"/>
  <c r="O57" i="114" s="1"/>
  <c r="L45" i="114"/>
  <c r="L11" i="114"/>
  <c r="O11" i="114" s="1"/>
  <c r="O13" i="114" s="1"/>
  <c r="O26" i="114"/>
  <c r="O69" i="114"/>
  <c r="L29" i="114" l="1"/>
  <c r="L11" i="125"/>
  <c r="L55" i="114"/>
  <c r="O66" i="114"/>
  <c r="J35" i="124"/>
  <c r="M38" i="124" s="1"/>
  <c r="O45" i="114"/>
  <c r="L50" i="114"/>
  <c r="O50" i="114" s="1"/>
  <c r="O6" i="114"/>
  <c r="O8" i="114" s="1"/>
  <c r="L8" i="114"/>
  <c r="F4" i="122"/>
  <c r="F6" i="122" s="1"/>
  <c r="I25" i="122" s="1"/>
  <c r="D6" i="122"/>
  <c r="M70" i="114"/>
  <c r="H14" i="90" s="1"/>
  <c r="O35" i="114"/>
  <c r="L35" i="114"/>
  <c r="O29" i="114"/>
  <c r="L13" i="114"/>
  <c r="L66" i="114"/>
  <c r="C31" i="48"/>
  <c r="L40" i="114" l="1"/>
  <c r="O40" i="114" s="1"/>
  <c r="L44" i="114" l="1"/>
  <c r="L70" i="114" s="1"/>
  <c r="H13" i="90" s="1"/>
  <c r="H15" i="90" s="1"/>
  <c r="H17" i="90" s="1"/>
  <c r="O44" i="114"/>
  <c r="O70" i="114" l="1"/>
  <c r="H26" i="125" l="1"/>
  <c r="M21" i="125" s="1"/>
  <c r="M24" i="125" s="1"/>
</calcChain>
</file>

<file path=xl/sharedStrings.xml><?xml version="1.0" encoding="utf-8"?>
<sst xmlns="http://schemas.openxmlformats.org/spreadsheetml/2006/main" count="2080" uniqueCount="1020">
  <si>
    <t>Odbor</t>
  </si>
  <si>
    <t>označení střediska</t>
  </si>
  <si>
    <t>Fond rezerv a rozvoje</t>
  </si>
  <si>
    <t>Půjčka MČ Lipence</t>
  </si>
  <si>
    <t>Sociální fond</t>
  </si>
  <si>
    <t>Ostatní ivestiční transfery od rozpočtů územní úrovně</t>
  </si>
  <si>
    <t>Ostatní neinvestiční transfery od rozpočtů územní úrovně</t>
  </si>
  <si>
    <t>Ostatní příjmy z fin. vypořádání předchozích let</t>
  </si>
  <si>
    <t>5168 - Služby zpracování dat</t>
  </si>
  <si>
    <t>5137 - DHM</t>
  </si>
  <si>
    <t>5172 - Programové vybavení</t>
  </si>
  <si>
    <t>6121 - Budovy, stavby</t>
  </si>
  <si>
    <t>Výdaje celkem</t>
  </si>
  <si>
    <t>5139 - Nákup materiálu</t>
  </si>
  <si>
    <t>5161 - Služby pošt</t>
  </si>
  <si>
    <t>5166 - Právní služby</t>
  </si>
  <si>
    <t>5169 - Nákup služeb</t>
  </si>
  <si>
    <t>5171 - Opravy a udržování</t>
  </si>
  <si>
    <t>ZŠ Nepomucká</t>
  </si>
  <si>
    <t xml:space="preserve">ZŠ Weberova </t>
  </si>
  <si>
    <t>FZŠ Drtinova</t>
  </si>
  <si>
    <t>ZŠ Podbělohorská</t>
  </si>
  <si>
    <t>MŠ Beníškové</t>
  </si>
  <si>
    <t>MŠ Kudrnova</t>
  </si>
  <si>
    <t>MŠ Kroupova</t>
  </si>
  <si>
    <t>MŠ Nad Palatou</t>
  </si>
  <si>
    <t>MŠ Hlubočepská</t>
  </si>
  <si>
    <t>MŠ Trojdílná</t>
  </si>
  <si>
    <t>MŠ Podbělohorská</t>
  </si>
  <si>
    <t>MŠ Peroutkova</t>
  </si>
  <si>
    <t>MŠ Kurandové</t>
  </si>
  <si>
    <t>MŠ Lohniského 830</t>
  </si>
  <si>
    <t>MŠ Lohniského 851</t>
  </si>
  <si>
    <t>MŠ Tréglova</t>
  </si>
  <si>
    <t>5173 - Cestovné</t>
  </si>
  <si>
    <t>5175 - Pohoštění</t>
  </si>
  <si>
    <t>5154 - El. energie</t>
  </si>
  <si>
    <t>Správní poplatky</t>
  </si>
  <si>
    <t>Příjmy z úroků</t>
  </si>
  <si>
    <t xml:space="preserve">Nahodilé příjmy </t>
  </si>
  <si>
    <t xml:space="preserve">VLASTNÍ  PŘÍJMY  CELKEM </t>
  </si>
  <si>
    <t xml:space="preserve">C E L K E M    P Ř Í J M Y  </t>
  </si>
  <si>
    <t>neinvestiční</t>
  </si>
  <si>
    <t>5032 - Zdravotní pojištění</t>
  </si>
  <si>
    <t>5164 - Nájemné</t>
  </si>
  <si>
    <t>5166 - Konzultační, poradenské a právní služby</t>
  </si>
  <si>
    <t>5192 - Neinvestiční příspěvek</t>
  </si>
  <si>
    <t>5011 - Platy zaměstnanců</t>
  </si>
  <si>
    <t>5024 - Odstupné</t>
  </si>
  <si>
    <t>5031 - Sociální zabezpečení</t>
  </si>
  <si>
    <t>5163 - Služby peněžních ústavů</t>
  </si>
  <si>
    <t>5492 - Dary obyvatelstvu</t>
  </si>
  <si>
    <t>CELKEM</t>
  </si>
  <si>
    <t>nájmy z bytů</t>
  </si>
  <si>
    <t>nájmy z pozemků</t>
  </si>
  <si>
    <t>úroky z účtu</t>
  </si>
  <si>
    <t>jiné ostatní výnosy</t>
  </si>
  <si>
    <t>prodej majetku-privatizace</t>
  </si>
  <si>
    <t>pokuty, penále</t>
  </si>
  <si>
    <t>odhady, znalecké posudky</t>
  </si>
  <si>
    <t>odměna za správu</t>
  </si>
  <si>
    <t>inženýring</t>
  </si>
  <si>
    <t>ostatní služby</t>
  </si>
  <si>
    <t>jiné ostatní náklady</t>
  </si>
  <si>
    <t>materiálové náklady</t>
  </si>
  <si>
    <t>odměna za privatizaci</t>
  </si>
  <si>
    <t xml:space="preserve">P Ř Í J M Y  </t>
  </si>
  <si>
    <t>nájmy z nebytových prostor</t>
  </si>
  <si>
    <t>Poplatek ze psů</t>
  </si>
  <si>
    <t>Poplatek za užívání veřejného prostranství</t>
  </si>
  <si>
    <t>Poplatek ze vstupného</t>
  </si>
  <si>
    <t>Poplatek z ubytovací kapacity</t>
  </si>
  <si>
    <t>Ú H R N</t>
  </si>
  <si>
    <t>5194 - Věcné dary</t>
  </si>
  <si>
    <t>6123 - Dopravní prostředky</t>
  </si>
  <si>
    <t>Ú h r n</t>
  </si>
  <si>
    <t>5019 - Ostatní platy</t>
  </si>
  <si>
    <t>5331 - Neinv.přísp.zřízeným PO</t>
  </si>
  <si>
    <t>5023 - Odměny členů zastupitelstev</t>
  </si>
  <si>
    <t>kap. 07 - Bezpečnost a veřejný pořádek</t>
  </si>
  <si>
    <t>kap. 09 - Místní správa</t>
  </si>
  <si>
    <t>Příjmy z poskytování služeb celkem</t>
  </si>
  <si>
    <t>5901 - Nespecifikované rezervy</t>
  </si>
  <si>
    <t>Druh výdaje a kapitola</t>
  </si>
  <si>
    <t>6121 - Budovy,stavby</t>
  </si>
  <si>
    <t>ZŠ waldorfská</t>
  </si>
  <si>
    <t>Přijaté pojistné náhrady</t>
  </si>
  <si>
    <t xml:space="preserve">C  E  L  K  E  M   </t>
  </si>
  <si>
    <t>investiční</t>
  </si>
  <si>
    <t>kap. 03 - Doprava</t>
  </si>
  <si>
    <t>Mateřské školy</t>
  </si>
  <si>
    <t>Základní školy</t>
  </si>
  <si>
    <t>§ 3111</t>
  </si>
  <si>
    <t>§ 3113</t>
  </si>
  <si>
    <t>Rozpočet</t>
  </si>
  <si>
    <t>§ 3319</t>
  </si>
  <si>
    <t>CSOP</t>
  </si>
  <si>
    <t>Odpisy celkem</t>
  </si>
  <si>
    <t>§ 3632  Pohřebnictví</t>
  </si>
  <si>
    <t>§ 6171/7
Sociální fond</t>
  </si>
  <si>
    <t>§ 6409
Rezerva</t>
  </si>
  <si>
    <t>§ 6112
Zastupitelstva obcí</t>
  </si>
  <si>
    <t>§ 5311
Bezpečnost a veřejný pořádek</t>
  </si>
  <si>
    <t>§ 3419
Tělovýchovná činnost</t>
  </si>
  <si>
    <t>§ 3111
Mateřské školy</t>
  </si>
  <si>
    <t>§ 3113
Základní školy</t>
  </si>
  <si>
    <t xml:space="preserve">§ 3113
Základní školy </t>
  </si>
  <si>
    <t xml:space="preserve">§ 3111
Mateřské školy </t>
  </si>
  <si>
    <t>náklady</t>
  </si>
  <si>
    <t>náklady podílové domy</t>
  </si>
  <si>
    <t>celkem</t>
  </si>
  <si>
    <t>výnosy</t>
  </si>
  <si>
    <t>výnosy podílových domů</t>
  </si>
  <si>
    <t>§ 3724 Zneškod. nebezp. odpadu</t>
  </si>
  <si>
    <t>§ 3729 Ostatní nakl. s odpady</t>
  </si>
  <si>
    <t>§ 3745 Veřejná zeleň</t>
  </si>
  <si>
    <t>6121 - Budovy, stavby, haly</t>
  </si>
  <si>
    <t>5167 - Služby školení a vzdělávání</t>
  </si>
  <si>
    <t>5169 - Nákup ostatních služeb</t>
  </si>
  <si>
    <t>5222 - Neinvestiční transfery o.s.</t>
  </si>
  <si>
    <t>5029 - Ostatní platby za odvedenou práci</t>
  </si>
  <si>
    <t>5176 - Účastnické poplatky na konferencích</t>
  </si>
  <si>
    <t>5136 - Knihy, učební pomůcky a tisk</t>
  </si>
  <si>
    <t xml:space="preserve">§ 3421
Využití volného času dětí a mládeže </t>
  </si>
  <si>
    <t>6122 - Stroje, přístroje a zařízení</t>
  </si>
  <si>
    <t>5137 - Drobný hmotný dlouhodobý majetek</t>
  </si>
  <si>
    <t>5151 - Studená voda</t>
  </si>
  <si>
    <t>§ 3117</t>
  </si>
  <si>
    <t>INVESTIČNÍ VÝDAJE - CELKEM</t>
  </si>
  <si>
    <t>P Ř E H L E D    A K C Í</t>
  </si>
  <si>
    <t>Hospodářský výsledek před zdaněním</t>
  </si>
  <si>
    <t xml:space="preserve">Neinvestiční přijaté transfery ze státního rozpočtu </t>
  </si>
  <si>
    <t>Ostatní neinvestiční transfery ze státního rozpočtu</t>
  </si>
  <si>
    <t>0926</t>
  </si>
  <si>
    <t>516</t>
  </si>
  <si>
    <t xml:space="preserve">§ 3117
První stupeň základních škol </t>
  </si>
  <si>
    <t>5494 - Neinv.transf.obyvatelstvu</t>
  </si>
  <si>
    <t>6121 - Budovy, stavby a haly</t>
  </si>
  <si>
    <t>OEK</t>
  </si>
  <si>
    <t>5424 - Náhrady mezd v době nemoci</t>
  </si>
  <si>
    <t>MŠ U železničního mostu</t>
  </si>
  <si>
    <t>S O U H R N   V Ý D A J Ů    K A P I T O L</t>
  </si>
  <si>
    <t>5162 - Služby telekomunikací</t>
  </si>
  <si>
    <t>5195 -  Odvody za neplnění povinnosti zaměstnávat ZP</t>
  </si>
  <si>
    <t>Celkem</t>
  </si>
  <si>
    <t>§ 4351</t>
  </si>
  <si>
    <t>KTA</t>
  </si>
  <si>
    <t>odpisy majetku</t>
  </si>
  <si>
    <t>Přijaté nekapitálové příspěvky</t>
  </si>
  <si>
    <t>Neinvestiční přijaté transfery od krajů</t>
  </si>
  <si>
    <t>§ 3639
Komunální služby a územní rozvoj</t>
  </si>
  <si>
    <t>§ 2212 
 Doprava</t>
  </si>
  <si>
    <t>§2232                   Provoz vnitrozemské plavby</t>
  </si>
  <si>
    <t>5166 - Konzultační a poradenské služby</t>
  </si>
  <si>
    <t>5038 - Ostatní povinné pojistné</t>
  </si>
  <si>
    <t>5039 - Ostatní povinné pojistné</t>
  </si>
  <si>
    <t>5167 - Služby školení</t>
  </si>
  <si>
    <t>5179 - Ošatné</t>
  </si>
  <si>
    <t xml:space="preserve"> </t>
  </si>
  <si>
    <t>5499 - Ostatní neinvestiční  transféry obyvatelstvu</t>
  </si>
  <si>
    <t>5660 - Neinvestiční  půjčené prostředky obyvatelstvu</t>
  </si>
  <si>
    <t>5173 - Ubytování a cestovné zahr. delegací</t>
  </si>
  <si>
    <t>§ 3631
Veřejné osvětlení v parcích</t>
  </si>
  <si>
    <t>§ 6171
Činnost místní správy</t>
  </si>
  <si>
    <t>§ 3635 
 Územní rozhodování</t>
  </si>
  <si>
    <t>5213 - Neinvestiční transfery nefin. pod.subj. - práv. osobám</t>
  </si>
  <si>
    <t xml:space="preserve">5229 - Neinvestiční transfery  </t>
  </si>
  <si>
    <t>5139 - Nákup materiálu jinde nezařazený</t>
  </si>
  <si>
    <t>5229 - Ostatní neinv. transfery nezisk. a podob. organizacím</t>
  </si>
  <si>
    <t>kap. 04 - Školství</t>
  </si>
  <si>
    <t>5136 - Knihy</t>
  </si>
  <si>
    <t>5194 - Dary</t>
  </si>
  <si>
    <t>§5272
Řešení krizových situací</t>
  </si>
  <si>
    <t>5229 - Os. Neinvestiční transfery - granty</t>
  </si>
  <si>
    <t>5319 - Ostatní neinvestič. trasféry  jiným veř. rozpočtům</t>
  </si>
  <si>
    <t xml:space="preserve">Odvod ZZ Smíchov z inv. fondu </t>
  </si>
  <si>
    <t>druh</t>
  </si>
  <si>
    <t>0241</t>
  </si>
  <si>
    <t>0341</t>
  </si>
  <si>
    <t>§ 6310
Bankovní poplatky</t>
  </si>
  <si>
    <t>kapitola</t>
  </si>
  <si>
    <t>podkapitola</t>
  </si>
  <si>
    <t>V Ý D A J E</t>
  </si>
  <si>
    <t>označení</t>
  </si>
  <si>
    <t>název</t>
  </si>
  <si>
    <t>03
doprava</t>
  </si>
  <si>
    <t>0539</t>
  </si>
  <si>
    <t>05
sociální věci a zdravotnictví</t>
  </si>
  <si>
    <t>07
bezpečnost a veřejný pořádek</t>
  </si>
  <si>
    <t>0839</t>
  </si>
  <si>
    <t>0841</t>
  </si>
  <si>
    <t>0909</t>
  </si>
  <si>
    <t>0924</t>
  </si>
  <si>
    <t>0937</t>
  </si>
  <si>
    <t>1009</t>
  </si>
  <si>
    <t>10
ostatní činnosti</t>
  </si>
  <si>
    <t>Celkem výdaje</t>
  </si>
  <si>
    <t>třída</t>
  </si>
  <si>
    <t>položka</t>
  </si>
  <si>
    <t xml:space="preserve">C E L K E M   </t>
  </si>
  <si>
    <t>1
daňové příjmy</t>
  </si>
  <si>
    <t>2
nedaňové příjmy</t>
  </si>
  <si>
    <t>4
přijaté transfery</t>
  </si>
  <si>
    <t>8
financování</t>
  </si>
  <si>
    <t>C E L K E M</t>
  </si>
  <si>
    <t xml:space="preserve">Ostatní přijaté vratky transferů a přísp. organizace </t>
  </si>
  <si>
    <t>Finanční vypořádání s hlavním městem r. 2010</t>
  </si>
  <si>
    <t>Investiční přijaté transfery od obcí</t>
  </si>
  <si>
    <t>2211+2212</t>
  </si>
  <si>
    <t>2122+2229</t>
  </si>
  <si>
    <t>kapitola 09 - Místní správa</t>
  </si>
  <si>
    <t>kapitola 08 - Bytové hospodářství</t>
  </si>
  <si>
    <t xml:space="preserve">kapitola 04 - Školství     </t>
  </si>
  <si>
    <t xml:space="preserve">kapitola 05 - Sociální věci a zdravotnictví  </t>
  </si>
  <si>
    <t>kap. 02 - Městská zeleň a ochrana životního prostředí</t>
  </si>
  <si>
    <t xml:space="preserve">ZŠ a MŠ Barrandov    </t>
  </si>
  <si>
    <t>ZŠ a MŠ Grafická</t>
  </si>
  <si>
    <t>ZŠ a MŠ Radlická</t>
  </si>
  <si>
    <t xml:space="preserve">ZŠ a MŠ U Santošky </t>
  </si>
  <si>
    <t xml:space="preserve">ZŠ a MŠ Tyršova </t>
  </si>
  <si>
    <t>5336 - Neinv. dotace zříz. PO</t>
  </si>
  <si>
    <t>6351 - Invetsiční trasfery zříz. PO</t>
  </si>
  <si>
    <t>druh výdaje</t>
  </si>
  <si>
    <t>opravy a údržba nad 200 tis. Kč</t>
  </si>
  <si>
    <t>opravy a údržba do 200 tis. Kč</t>
  </si>
  <si>
    <t>náklady z přecenění reálnou hodnotou</t>
  </si>
  <si>
    <t>výnosy z přecenění reálnou hodnotou</t>
  </si>
  <si>
    <t>§ 3421
Využití volného času a mládeže</t>
  </si>
  <si>
    <t>§ 1014 Ozdrav. hosp. zvířat, atd.</t>
  </si>
  <si>
    <t>§ 3723 Sběr  a svoz ostat. odpadů</t>
  </si>
  <si>
    <t>§ 3741 Ochrana druhů a stanovišť</t>
  </si>
  <si>
    <t>§ 3749 Ostat.činn. k ochraně přír. a krajiny</t>
  </si>
  <si>
    <t>§ 3769 Ostat. Správa v ochraně ŽP</t>
  </si>
  <si>
    <t>5222 - Neinv. transf. o.s.</t>
  </si>
  <si>
    <t xml:space="preserve">Projekt E-Government OPP Praha Konkurenceschopnost </t>
  </si>
  <si>
    <t>Název položky</t>
  </si>
  <si>
    <t>Daňové příjmy - třída 1</t>
  </si>
  <si>
    <t>Nedaňové příjmy - třída 2</t>
  </si>
  <si>
    <t>Kapitálové příjmy  - třída 3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</si>
  <si>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</si>
  <si>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</si>
  <si>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</si>
  <si>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</si>
  <si>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</si>
  <si>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5167 - Služby školení a vzděl.</t>
  </si>
  <si>
    <t>Akce</t>
  </si>
  <si>
    <t>Částka</t>
  </si>
  <si>
    <t>FZŠ a MŠ Barrandov II.</t>
  </si>
  <si>
    <t>ZŠ a MŠ Kořenského</t>
  </si>
  <si>
    <t>C e l k e m</t>
  </si>
  <si>
    <t>Tabulka č. 1
v tis. Kč</t>
  </si>
  <si>
    <t>Tabulka č. 2
v tis. Kč</t>
  </si>
  <si>
    <t>Zůstatek ZBÚ (zapojené prostředky do rozpočtu)</t>
  </si>
  <si>
    <t>01
územní rozvoj a rozvoj bydlení</t>
  </si>
  <si>
    <t>06
kultura</t>
  </si>
  <si>
    <t>0608</t>
  </si>
  <si>
    <t>kapitola 03 Doprava 
0351 Investice doprava</t>
  </si>
  <si>
    <t xml:space="preserve">Celkem </t>
  </si>
  <si>
    <t>odbor</t>
  </si>
  <si>
    <t>FZŠ  a MŠ Barrandov II.</t>
  </si>
  <si>
    <t>0637</t>
  </si>
  <si>
    <t>09
místní správa a zastupitelstva obcí</t>
  </si>
  <si>
    <t>RV 2019</t>
  </si>
  <si>
    <t>5222 - Neinvestiční transfery  o.s.</t>
  </si>
  <si>
    <t>Projekt adaptabilita ZŠ Waldorfská</t>
  </si>
  <si>
    <t>Centra 
středisko Machatého</t>
  </si>
  <si>
    <t>Centra 
středisko správa bytů a NP v SVJ</t>
  </si>
  <si>
    <t>Centra 
středisko J. Plachty</t>
  </si>
  <si>
    <t>Centra 
středisko Staropramenná</t>
  </si>
  <si>
    <t>Centra 
středisko nebytové prostory</t>
  </si>
  <si>
    <t>prodej majetku - privatizace</t>
  </si>
  <si>
    <t>Daň z příjmu   (19 %)</t>
  </si>
  <si>
    <t>Hospodářký výsledek po zdanění</t>
  </si>
  <si>
    <t>0741</t>
  </si>
  <si>
    <t>§ 5299
Ostatní záležitosti civilní připravenosti na kriz. stavy</t>
  </si>
  <si>
    <t xml:space="preserve">kapitola 02 - Městská zeleň a ochrana životního prostředí </t>
  </si>
  <si>
    <t>kapitola 07 - Bezpečnost a veřejný pořádek</t>
  </si>
  <si>
    <t>Nedočerpané prostředky z daru od nadace ČEZ</t>
  </si>
  <si>
    <t>§ 2223
Bezpečnost sil. provozu</t>
  </si>
  <si>
    <t>6122 - Stroje, přístroje, zařízení</t>
  </si>
  <si>
    <t>Podkapitola</t>
  </si>
  <si>
    <t>kap. 08 - Bytové hospodářství a nebytové hospodářství</t>
  </si>
  <si>
    <t>RV 2020</t>
  </si>
  <si>
    <t xml:space="preserve">ZŠ a MŠ Barrandov </t>
  </si>
  <si>
    <t>ZŠ a MŠ  Kořenského</t>
  </si>
  <si>
    <t>Tyršova ZŠ a MŠ</t>
  </si>
  <si>
    <t>ZŠ a MŠ U Santošky</t>
  </si>
  <si>
    <t>5169 - Nákup ostatních služb</t>
  </si>
  <si>
    <t>5492 - peněžité dary</t>
  </si>
  <si>
    <t>0639</t>
  </si>
  <si>
    <t>zůstatková cena prodaného majetku</t>
  </si>
  <si>
    <t>prodané pozemky</t>
  </si>
  <si>
    <t>Druh</t>
  </si>
  <si>
    <t>CELKEM
Zdaňovaná činnost, správní firmy</t>
  </si>
  <si>
    <t xml:space="preserve">CELKEM </t>
  </si>
  <si>
    <t>opravy a údržba nad 200  tis.Kč</t>
  </si>
  <si>
    <t>opravy a údržba do 200  tis.Kč</t>
  </si>
  <si>
    <t>odpisy DHM</t>
  </si>
  <si>
    <t>náklady z přecenění reál. hodnotou</t>
  </si>
  <si>
    <t>výnosy z přecenění reál. hodnotou</t>
  </si>
  <si>
    <t>výsledky hospodaření</t>
  </si>
  <si>
    <t>§ 3399
ostatní záležitostí kultury, církví a sděl.prostředků</t>
  </si>
  <si>
    <t>Daň z nemovitých věcí</t>
  </si>
  <si>
    <t>kapitola 06 - Kultura</t>
  </si>
  <si>
    <t>kap. 06 - Kultura</t>
  </si>
  <si>
    <t>5331 - Neinv.přísp.zříz.PO-datové připoj.</t>
  </si>
  <si>
    <t>Tabulka č. 9
v tis. Kč</t>
  </si>
  <si>
    <t>Tabulka č. 13
v tis. Kč</t>
  </si>
  <si>
    <t>OSTATNÍ</t>
  </si>
  <si>
    <t>§ 3113 
Základní školy</t>
  </si>
  <si>
    <t>0113</t>
  </si>
  <si>
    <t>0213</t>
  </si>
  <si>
    <t>0313</t>
  </si>
  <si>
    <t>0513</t>
  </si>
  <si>
    <t>0613</t>
  </si>
  <si>
    <t>0813</t>
  </si>
  <si>
    <t>0913</t>
  </si>
  <si>
    <t>0911</t>
  </si>
  <si>
    <t>0714</t>
  </si>
  <si>
    <t>0910</t>
  </si>
  <si>
    <t>0115</t>
  </si>
  <si>
    <t>OMI</t>
  </si>
  <si>
    <t xml:space="preserve">Poplatek za lázeňský nebo rekreační pobyt </t>
  </si>
  <si>
    <t xml:space="preserve">Přijaté sankční platby (pokuty) </t>
  </si>
  <si>
    <t xml:space="preserve">Převody mezi statutárními městy (hl.m. Prahou) a MČ - státní rozpočet </t>
  </si>
  <si>
    <t>Převody mezi statutárními městy (hl.m. Prahou) a MČ - dotace HMP</t>
  </si>
  <si>
    <t>§ 6171 
Činnost místní správy</t>
  </si>
  <si>
    <t>5132 - Ochranné pomůcky</t>
  </si>
  <si>
    <t>5133 - Léky a zdravotnický materiál</t>
  </si>
  <si>
    <t>5134 - Prádlo, oděv a obuv</t>
  </si>
  <si>
    <t>5152 - Teplo</t>
  </si>
  <si>
    <t>5153 - Plyn</t>
  </si>
  <si>
    <t>5154 - Elektrická energie</t>
  </si>
  <si>
    <t>5156 - Pohonné hmoty a maziva</t>
  </si>
  <si>
    <t>5157 - Teplá voda</t>
  </si>
  <si>
    <t>5361 - Nákup kolků</t>
  </si>
  <si>
    <t>§ 6320
Pojištění motorových vozidel</t>
  </si>
  <si>
    <t>§ 3611 
Podpora individuální  bytové výstavby</t>
  </si>
  <si>
    <t>§ 3699 
Ostatní záležitosti bydlení, komunálních služeb</t>
  </si>
  <si>
    <t>5171 - opravy a udržování</t>
  </si>
  <si>
    <t>6121- Budovy, haly a stavby</t>
  </si>
  <si>
    <t>§ 4349
Ostatní soc. péče</t>
  </si>
  <si>
    <t>§ 3612
 Bytové hospodářství</t>
  </si>
  <si>
    <t>§ 3613
Nebytové hospodářství</t>
  </si>
  <si>
    <t>§ 3699
Ost. zál. bydlení, kom. sl. a územ. rozvoje</t>
  </si>
  <si>
    <t>6121 - Budovy, haly stavby</t>
  </si>
  <si>
    <t>0713</t>
  </si>
  <si>
    <t>5213 - Neinvestiční transfery</t>
  </si>
  <si>
    <t>5222 - Neinvestiční transfery spolkům</t>
  </si>
  <si>
    <t>0611</t>
  </si>
  <si>
    <t>6111 - Programové vybavení</t>
  </si>
  <si>
    <t>§ 3319
Ostatní záležitosti kultury</t>
  </si>
  <si>
    <t xml:space="preserve">Výsledek hospodaření předcházejících účetních období </t>
  </si>
  <si>
    <t>5175 - Nákup pohoštění</t>
  </si>
  <si>
    <t>kapitola 06 Kultura 
0613 - Odbor majetku a investic</t>
  </si>
  <si>
    <t>kapitola 07  Bezpečnost
0741 Odbor správy veř. prostranství a zeleně</t>
  </si>
  <si>
    <t>kapitola 04 Školství  
0413 Odbor majetku a investic</t>
  </si>
  <si>
    <t>kapitola 05 Sociální věci 
0513 Odbor majetku a investic</t>
  </si>
  <si>
    <t>kapitola 08  Bytové hospodářství
0841 - Odbor správy veřejného prostranství a zeleně</t>
  </si>
  <si>
    <t>0215</t>
  </si>
  <si>
    <t>příspěvek na provoz</t>
  </si>
  <si>
    <t>příspěvek na obědy</t>
  </si>
  <si>
    <t xml:space="preserve">5139 - Nákup materiálu </t>
  </si>
  <si>
    <t>Nedočerpané prostředky z odvodu části výtěžku výherních  hracích přístrojů</t>
  </si>
  <si>
    <t>0315</t>
  </si>
  <si>
    <t>daň z nabytí nemovitých věcí</t>
  </si>
  <si>
    <t>Nedočerpané prostředky z inv. daru MAST International, s. r. o.</t>
  </si>
  <si>
    <t>dotace</t>
  </si>
  <si>
    <t>04
školství</t>
  </si>
  <si>
    <t>0411</t>
  </si>
  <si>
    <t>0413</t>
  </si>
  <si>
    <t>0437</t>
  </si>
  <si>
    <t>0440</t>
  </si>
  <si>
    <t>0441</t>
  </si>
  <si>
    <t>5173 -Cestovné</t>
  </si>
  <si>
    <t>§ 6223
Mezinárodní spolupráce</t>
  </si>
  <si>
    <t>§ 2219 Ostatní zálež. pozem. komunikací</t>
  </si>
  <si>
    <t>5229 - Neinvestiční transfery -dotace</t>
  </si>
  <si>
    <t xml:space="preserve">Austis - Areál Pod Žvahovem </t>
  </si>
  <si>
    <t>§ 3719 Ostatní činnosti k ochraně ovzduší</t>
  </si>
  <si>
    <t>Centra - Poliklinika Barrandov</t>
  </si>
  <si>
    <t>Isco - Areál Klikatá</t>
  </si>
  <si>
    <t>AquaDream - Sportovní centrum Barrandov</t>
  </si>
  <si>
    <t>0917</t>
  </si>
  <si>
    <t>§ 3541
Prevence před drogami, alkoholem, nikotinem a jinými závislostmi</t>
  </si>
  <si>
    <t>§ 4399
Ostatní záležitosti sociálních věcí a politiky zaměstnanosti</t>
  </si>
  <si>
    <t>§ 4329
Sociální péče a pomoc dětem a mládeži</t>
  </si>
  <si>
    <t>§ 4349
Ostatní sociální péče a pomoc ostatním skupinám obyvatelstva</t>
  </si>
  <si>
    <t xml:space="preserve">§ 4351
Osobní asistence, pečovatelská služba a podpora samostatného bydlení </t>
  </si>
  <si>
    <t>5041 - Odměny za užití duševního vlastnictví</t>
  </si>
  <si>
    <t xml:space="preserve">5192 - Příspěvky a náhrady </t>
  </si>
  <si>
    <t>5213 - Neinv. transf.nefin.podn.sub -prav.osoby</t>
  </si>
  <si>
    <t>5229 - Ostatní neinvestiční transfery neziskovým a podobným organizacím</t>
  </si>
  <si>
    <t>5410 - Sociální dávky</t>
  </si>
  <si>
    <t>5499 - Ostatní neivestiční transfery obyvatelstvu</t>
  </si>
  <si>
    <t>6380 Invenstiční transdféry do zahraničí</t>
  </si>
  <si>
    <t>OBP</t>
  </si>
  <si>
    <t>9013
9413</t>
  </si>
  <si>
    <t>OMSO</t>
  </si>
  <si>
    <t>KMČ</t>
  </si>
  <si>
    <t>OLEG</t>
  </si>
  <si>
    <t>Strabag - Ženské domovy</t>
  </si>
  <si>
    <t>Strabag - Elišky Peškové</t>
  </si>
  <si>
    <t>prodej pozemků</t>
  </si>
  <si>
    <t>5131 - Potraviny</t>
  </si>
  <si>
    <t>5162 - Služby telekomunikací a radiotelekomunikací</t>
  </si>
  <si>
    <t>§3699 ostatní záležitosti bydlení komunálních služeb a územního rozvoje</t>
  </si>
  <si>
    <t>6130 pozemky</t>
  </si>
  <si>
    <t>§ 3291
Mezinárodní spolupráce ve vzdělávání</t>
  </si>
  <si>
    <t>5213 - Neinvestiční transfery práv. osoby</t>
  </si>
  <si>
    <t>5221 - Neinvestiční transfery o.p.s.</t>
  </si>
  <si>
    <t xml:space="preserve">5229 - Ostatní neinvestiční transfery nezisk apod. organizacím </t>
  </si>
  <si>
    <t>kapitola 09 Zastupitelstva obcí a místní správa 
0924 Informatika</t>
  </si>
  <si>
    <t>5162 - Služby telekom. a radiokom.</t>
  </si>
  <si>
    <t>kapitola 09 Zastupitelstva obcí a místní správa  
0917 Odbor legislativní</t>
  </si>
  <si>
    <t>§ 3513 
LSPP</t>
  </si>
  <si>
    <t>§ 5311 Bezpečnost a veřejný pořádek</t>
  </si>
  <si>
    <t>5229 - Ostatní neinvestiční transfery neziskovým a podobným org.</t>
  </si>
  <si>
    <t>§ 3317 Výstavní činnost</t>
  </si>
  <si>
    <t>§3322 Zachování a obnova kulturních pam.</t>
  </si>
  <si>
    <t>5175 - pohoštění</t>
  </si>
  <si>
    <t>§ 2219
Ost. záležitosti pozemních komunikací</t>
  </si>
  <si>
    <t>§3412                      Sport. zařízení v majetku obce</t>
  </si>
  <si>
    <t>§ 3399 
Ostatní záležitosti církví</t>
  </si>
  <si>
    <t>§ 3322 
Zachování a obnova kult. památek</t>
  </si>
  <si>
    <t>5169 - nákup služeb</t>
  </si>
  <si>
    <t>§ 3639
Komunální služby a úz. rozvoj</t>
  </si>
  <si>
    <t>Volby 2014</t>
  </si>
  <si>
    <t>5021 - OON</t>
  </si>
  <si>
    <t>5429 - Náhrady plac. obyvatelstvu</t>
  </si>
  <si>
    <t>0143</t>
  </si>
  <si>
    <t>0615</t>
  </si>
  <si>
    <t>0843</t>
  </si>
  <si>
    <t>0739</t>
  </si>
  <si>
    <t>0417</t>
  </si>
  <si>
    <t>0426</t>
  </si>
  <si>
    <t>Správní firma a středisko hospodaření</t>
  </si>
  <si>
    <t>Kulturní centrum Prahy 5</t>
  </si>
  <si>
    <t>Program Erasmus - Projekt Sport4Citizens</t>
  </si>
  <si>
    <t>§ 5311    Bezpečnost      a veřejný pořádek</t>
  </si>
  <si>
    <t>5192 - Poskytnuté náhrady</t>
  </si>
  <si>
    <t>kapitola 03 - Doprava</t>
  </si>
  <si>
    <t>RV 2021</t>
  </si>
  <si>
    <t xml:space="preserve">Vlastní příjmy  </t>
  </si>
  <si>
    <t>Přijaté  transfery (po konsolidaci) -třída 4</t>
  </si>
  <si>
    <t>Úhrada dlouhodobých fin. závazků - pol. 8xxx</t>
  </si>
  <si>
    <t>Úhrada dlouhodobých fin. závazků - pol. 5347</t>
  </si>
  <si>
    <t>Tvorba rezervy na dluhovou službu /**</t>
  </si>
  <si>
    <t>Tabulka č. 7
v tis. Kč</t>
  </si>
  <si>
    <t>Tabulka č. 3
v tis. Kč</t>
  </si>
  <si>
    <t>Nevyčerpané prostředky z dotací přiděl. jako refundace výdajů z minulých let (EU, SFŽP)</t>
  </si>
  <si>
    <t>Tabulka č. 4
v tis. Kč</t>
  </si>
  <si>
    <t>Přehled akcí</t>
  </si>
  <si>
    <t>tis. Kč</t>
  </si>
  <si>
    <t>CELKEM
Ostatní zdaňovaná činnost, střediska 90, 94</t>
  </si>
  <si>
    <t>Skut. 2012</t>
  </si>
  <si>
    <t>Skut. 2013</t>
  </si>
  <si>
    <t>Skut. 2014</t>
  </si>
  <si>
    <t>Skut. 2015</t>
  </si>
  <si>
    <t>Tabulka č. 10
v tis. Kč</t>
  </si>
  <si>
    <t>Tabulka č. 12
v tis. Kč</t>
  </si>
  <si>
    <t>Tabulka č. 11
v tis. Kč</t>
  </si>
  <si>
    <r>
      <t>kapitola 01 Územní rozvoj a rozvoj bydlení
0113</t>
    </r>
    <r>
      <rPr>
        <sz val="10"/>
        <rFont val="Times New Roman CE"/>
        <family val="1"/>
        <charset val="238"/>
      </rPr>
      <t xml:space="preserve"> - </t>
    </r>
    <r>
      <rPr>
        <b/>
        <sz val="10"/>
        <rFont val="Times New Roman CE"/>
        <charset val="238"/>
      </rPr>
      <t xml:space="preserve">Odbor majetku a investic                      </t>
    </r>
  </si>
  <si>
    <t>kapitola 02 Životní prostředí
0241 Participativní rozpočet</t>
  </si>
  <si>
    <t>kapitola 03 Doprava 
0313 - Odbor majetku a investic</t>
  </si>
  <si>
    <r>
      <t xml:space="preserve">kapitola 03 doprava  
0315 </t>
    </r>
    <r>
      <rPr>
        <b/>
        <sz val="10"/>
        <rFont val="Times New Roman CE"/>
        <charset val="238"/>
      </rPr>
      <t xml:space="preserve">- Odbor územního rozvoje                            </t>
    </r>
  </si>
  <si>
    <t>§ 2221
Provoz veř. sil. dopravy</t>
  </si>
  <si>
    <t>Tabulka č. 14
v tis. Kč</t>
  </si>
  <si>
    <t>MŠ U Železničního mostu</t>
  </si>
  <si>
    <t>kapitola 04 Školství  
0440 Odbor školství</t>
  </si>
  <si>
    <t>Tabulka č. 16
v tis. Kč</t>
  </si>
  <si>
    <t>Tabulka č. 18
v tis. Kč</t>
  </si>
  <si>
    <r>
      <t>kapitola 06 Kultura
0639</t>
    </r>
    <r>
      <rPr>
        <sz val="11"/>
        <rFont val="Times New Roman CE"/>
        <family val="1"/>
        <charset val="238"/>
      </rPr>
      <t xml:space="preserve"> - </t>
    </r>
    <r>
      <rPr>
        <b/>
        <sz val="11"/>
        <rFont val="Times New Roman CE"/>
        <charset val="238"/>
      </rPr>
      <t>Odbor sociální problematiky</t>
    </r>
  </si>
  <si>
    <t>kapitola 07 Bezpečnost a veřejný pořádek
0713 Odbor majetku a investic</t>
  </si>
  <si>
    <t>6121 Budovy, haly a stavby</t>
  </si>
  <si>
    <r>
      <t>kapitola 08 Bytové hospodářství   
0813 - Odbor majetku a investic</t>
    </r>
    <r>
      <rPr>
        <sz val="11"/>
        <rFont val="Times New Roman CE"/>
        <family val="1"/>
        <charset val="238"/>
      </rPr>
      <t xml:space="preserve">   </t>
    </r>
  </si>
  <si>
    <t>kapitola 09 Zastupitelstva obcí a místní správa  
0910 Odbor Kancelář městské části</t>
  </si>
  <si>
    <t>kapitola 09 Zastupitelstva obcí a místní správa 
0913 - Odbor majetku a investic</t>
  </si>
  <si>
    <t>Tabulka č. 27
v tis. Kč</t>
  </si>
  <si>
    <t xml:space="preserve">kapitola 09 Zastupitelstva obcí a místní správa   
0926  Odbor Kancelář tajemníka                                   </t>
  </si>
  <si>
    <r>
      <t xml:space="preserve">kapitola 10 Ostatní činnosti  
1009 Odbor ekonomický </t>
    </r>
    <r>
      <rPr>
        <sz val="11"/>
        <rFont val="Times New Roman CE"/>
        <family val="1"/>
        <charset val="238"/>
      </rPr>
      <t xml:space="preserve">    </t>
    </r>
  </si>
  <si>
    <t>§ 3729
Ostatní nakládání s odpadem</t>
  </si>
  <si>
    <t>Schválený rozpočet 2017</t>
  </si>
  <si>
    <t>Rozpočet 2018</t>
  </si>
  <si>
    <t>Skut. 2016</t>
  </si>
  <si>
    <t>Investiční  výdaje - převod z roku 2017 do rozpočtu roku 2018</t>
  </si>
  <si>
    <t xml:space="preserve">                       ROZPOČET NA ROK 2018
                        INVESTIČNÍ VÝDAJE</t>
  </si>
  <si>
    <t xml:space="preserve">               ODPISY DLOUHODOBÉHO MAJETKU PŘÍSPĚVKOVÝCH 
              ORGANIZACÍ MČ PRAHA 5 NA ROK  2018</t>
  </si>
  <si>
    <t xml:space="preserve">                     ROZPOČET NA ROK 2018
                     PŘEVODY Z FONDU REZERV A ROZVOJE NA INVESTICE</t>
  </si>
  <si>
    <t xml:space="preserve">                  FINANČNÍ PLÁN ZDAŇOVANÉ ČINNOSTI NA ROK 2018
                 SPRÁVNÍ FIRMY</t>
  </si>
  <si>
    <t>RV 2023</t>
  </si>
  <si>
    <t xml:space="preserve">                     ROZPOČET NA ROK 2018 - VÝDAJE PO KAPITOLÁCH </t>
  </si>
  <si>
    <t xml:space="preserve">                            ROZPOČET NA ROK 2018 - VÝDAJE PO KAPITOLÁCH </t>
  </si>
  <si>
    <t xml:space="preserve">              ROZPOČET NA ROK 2018 - VÝDAJE PO KAPITOLÁCH </t>
  </si>
  <si>
    <t xml:space="preserve">                               ROZPOČET NA ROK 2018 - VÝDAJE PO KAPITOLÁCH </t>
  </si>
  <si>
    <t>ROZPOČET NA ROK 2018 - VÝDAJE PO KAPITOLÁCH</t>
  </si>
  <si>
    <t xml:space="preserve">          ROZPOČET NA ROK 2018 - VÝDAJE PO KAPITOLÁCH</t>
  </si>
  <si>
    <t xml:space="preserve">                  ROZPOČET NA ROK 2018 - VÝDAJE PO KAPITOLÁCH </t>
  </si>
  <si>
    <t xml:space="preserve">ROZPOČET NA ROK 2018 - VÝDAJE PO KAPITOLÁCH </t>
  </si>
  <si>
    <t xml:space="preserve">                        ROZPOČET NA ROK 2018 - VÝDAJE PO KAPITOLÁCH </t>
  </si>
  <si>
    <t>0926 SF</t>
  </si>
  <si>
    <t>kapitola 07 Bezpečnost a veřejný pořádek 
0710 - Odbor kancelář městské části</t>
  </si>
  <si>
    <t>5167 - Školení a vzdělávání</t>
  </si>
  <si>
    <t>5168 - Zpracování dat</t>
  </si>
  <si>
    <t xml:space="preserve">0710 </t>
  </si>
  <si>
    <t>§ 6118
Volba prezidenta republiky</t>
  </si>
  <si>
    <t xml:space="preserve">§ 3639 
Komunální služby a územní rozvoj </t>
  </si>
  <si>
    <t>5213 - Neinvestiční transfery právnickým osobám</t>
  </si>
  <si>
    <t>5139 - Nákup materiálu j.n.</t>
  </si>
  <si>
    <t>5169 -  Nákup ost. služeb</t>
  </si>
  <si>
    <t>5212 - Neinvestiční transfery fyzickým osobám</t>
  </si>
  <si>
    <t xml:space="preserve">5339 - Neinvestiční transf.cizím příspěvk. org. </t>
  </si>
  <si>
    <t>;</t>
  </si>
  <si>
    <t xml:space="preserve">§ 2141   Vnitřní obchod </t>
  </si>
  <si>
    <t>§ 3311 divadelní činnost</t>
  </si>
  <si>
    <t>§ 3312 hudební činnost</t>
  </si>
  <si>
    <t>§ 3314 
Činnosti knihovnické</t>
  </si>
  <si>
    <t>§ 3349
Ostatní záležitosti sdělovacích prostředků</t>
  </si>
  <si>
    <t xml:space="preserve">§ 3392 Zájmová činnost v kultuře </t>
  </si>
  <si>
    <t>§ 3399
Ostatní záležitosti kultury, církví a sdělovacích prostředků</t>
  </si>
  <si>
    <t>5041 - Odměny za užití duševního vl.</t>
  </si>
  <si>
    <t xml:space="preserve">5137 - Drobný hmotný dlouh.maj. </t>
  </si>
  <si>
    <t xml:space="preserve">5171 - Opravy a udržování </t>
  </si>
  <si>
    <t>5212 - Neinv. transf. fyzickým osob.</t>
  </si>
  <si>
    <t>5221 - Neinv. transfery o.p.s</t>
  </si>
  <si>
    <t>5223 - Neinv. trans.círk. a nábož. spol.</t>
  </si>
  <si>
    <t>5339 - Neinv. příspěvky cizím PO</t>
  </si>
  <si>
    <t>6127 - kulturní předměty</t>
  </si>
  <si>
    <t>§ 3900
Ostatní činnosti souv. se službami pro obyvatelstvo</t>
  </si>
  <si>
    <t>5331 -  Neinvestiční příspěvky zřízeným PO</t>
  </si>
  <si>
    <t>5319 - Ostatní neinvestiční transfery jiným veřejným rozpočtům</t>
  </si>
  <si>
    <t>08
bytové hospodářství</t>
  </si>
  <si>
    <t xml:space="preserve">kapitola 06  Kultura
0608 Odbor matrik a státního občanství         </t>
  </si>
  <si>
    <t>§ 6115
Volby do zastupitelstev ÚSC</t>
  </si>
  <si>
    <t>5331 - Neinvestiční příspěvky zřízeným příspěvkovým organizacím</t>
  </si>
  <si>
    <t>5177 - Nákup uměleckých předmětů</t>
  </si>
  <si>
    <r>
      <t>kapitola 01  Územní rozvoj a rozvoj bydlení
0115 -</t>
    </r>
    <r>
      <rPr>
        <sz val="10"/>
        <rFont val="Times New Roman CE"/>
        <family val="1"/>
        <charset val="238"/>
      </rPr>
      <t xml:space="preserve">  </t>
    </r>
    <r>
      <rPr>
        <b/>
        <sz val="10"/>
        <rFont val="Times New Roman CE"/>
        <charset val="238"/>
      </rPr>
      <t xml:space="preserve">Odbor  územního rozvoje  </t>
    </r>
    <r>
      <rPr>
        <sz val="10"/>
        <rFont val="Times New Roman CE"/>
        <family val="1"/>
        <charset val="238"/>
      </rPr>
      <t xml:space="preserve">                    </t>
    </r>
  </si>
  <si>
    <r>
      <t>kapitola 01 Územní rozvoj a rozvoj bydlení 
0143</t>
    </r>
    <r>
      <rPr>
        <b/>
        <sz val="10"/>
        <rFont val="Times New Roman CE"/>
        <charset val="238"/>
      </rPr>
      <t xml:space="preserve"> - Odbor bytů a privatizace</t>
    </r>
  </si>
  <si>
    <t>02
městská zeleň a ochrana životního prostředí</t>
  </si>
  <si>
    <t>kapitola 04 Školství
0437 Odbor Kancelář starosty</t>
  </si>
  <si>
    <t>OIN</t>
  </si>
  <si>
    <t>§3326
Pořízení, zachování a obnova hodnot</t>
  </si>
  <si>
    <t>kapitola 09 Zastupitelstva obcí a místní správa  
0937 Odbor Kancelář starosty</t>
  </si>
  <si>
    <r>
      <t>kapitola 06 Kultura 
0637 Odbor Kancelář starosty</t>
    </r>
    <r>
      <rPr>
        <sz val="10"/>
        <rFont val="Times New Roman CE"/>
        <family val="1"/>
        <charset val="238"/>
      </rPr>
      <t xml:space="preserve">                              </t>
    </r>
  </si>
  <si>
    <t>kapitola 09 Zastupitelstva obcí a místní správa
0909 - Odbor ekonomický</t>
  </si>
  <si>
    <t>0916</t>
  </si>
  <si>
    <t xml:space="preserve">§ 6115
Volby do zastupitelstev územních samosprávných celků </t>
  </si>
  <si>
    <t>5026 - Odchodné</t>
  </si>
  <si>
    <t>5499 - Ostatní neinvestiční transf. obyv.</t>
  </si>
  <si>
    <t>§ 6112/7
Zastupitelstva obcí</t>
  </si>
  <si>
    <r>
      <t xml:space="preserve">kapitola 02  Městská zeleň a ochrana životního prostředí
0215 </t>
    </r>
    <r>
      <rPr>
        <b/>
        <sz val="10"/>
        <rFont val="Times New Roman CE"/>
        <charset val="238"/>
      </rPr>
      <t xml:space="preserve">- Odbor územního rozvoje      </t>
    </r>
    <r>
      <rPr>
        <sz val="10"/>
        <rFont val="Times New Roman CE"/>
        <family val="1"/>
        <charset val="238"/>
      </rPr>
      <t xml:space="preserve">                   </t>
    </r>
  </si>
  <si>
    <r>
      <t>kapitola 02 Městská zeleň a ochrana životního prostředí
0241 Odbor správy veřejného prostranství</t>
    </r>
    <r>
      <rPr>
        <sz val="10"/>
        <color indexed="8"/>
        <rFont val="Times New Roman"/>
        <family val="1"/>
        <charset val="238"/>
      </rPr>
      <t xml:space="preserve">                              </t>
    </r>
  </si>
  <si>
    <t xml:space="preserve">                            FINANČNÍ PLÁN  ZDAŇOVANÉ ČINNOSTI NA ROK 2018
                            ODBORY</t>
  </si>
  <si>
    <t xml:space="preserve">                      FINANČNÍ PLÁN ZDAŇOVANÉ ČINNOSTI NA ROK 2018
                 CELKEM</t>
  </si>
  <si>
    <t xml:space="preserve">                           ROZPOČET NA ROK 2018
                          ZÁSOBNÍK AKCÍ</t>
  </si>
  <si>
    <t xml:space="preserve">                                                                 ROZPOČET NA ROK 2018 - VÝDAJE PO KAPITOLÁCH                                                     </t>
  </si>
  <si>
    <t>§ 3421
Využití volného času dětí a mládeže</t>
  </si>
  <si>
    <t>§ 3745
Péče o vzhled obcí a veř. zeleň</t>
  </si>
  <si>
    <t>6121 - Budovy, haly, stavby</t>
  </si>
  <si>
    <t>kapitola 02 Městská zeleň 
0213 - Odbor majetku a investic</t>
  </si>
  <si>
    <t>§ 3429                           Ostatní zájmová činnost a rekreace</t>
  </si>
  <si>
    <t>§ 4351
Osobní asistence, pečovatelská služba a podpora samostatného bydlení</t>
  </si>
  <si>
    <t>§ 4357                           Domovy pro osoby se zdrav. postižením a domovy se zvl. režimem</t>
  </si>
  <si>
    <t>§ 3329
Ostatní záležitosti ochrany památek a péče o kulturní dědictví</t>
  </si>
  <si>
    <t>5229 - Ostat. neinv. transfery - dotace</t>
  </si>
  <si>
    <r>
      <t>kapitola 03 Doprava
0341 - Odbor správy veřejného prostranství</t>
    </r>
    <r>
      <rPr>
        <sz val="10"/>
        <rFont val="Times New Roman CE"/>
        <family val="1"/>
        <charset val="238"/>
      </rPr>
      <t xml:space="preserve"> </t>
    </r>
    <r>
      <rPr>
        <b/>
        <sz val="10"/>
        <rFont val="Times New Roman CE"/>
        <charset val="238"/>
      </rPr>
      <t xml:space="preserve">a zeleně                            </t>
    </r>
  </si>
  <si>
    <t>6121 - Budovy, haly a stavby</t>
  </si>
  <si>
    <r>
      <t>6121-</t>
    </r>
    <r>
      <rPr>
        <sz val="11"/>
        <rFont val="Times New Roman CE"/>
        <charset val="238"/>
      </rPr>
      <t xml:space="preserve"> Budovy, stavby</t>
    </r>
  </si>
  <si>
    <r>
      <t xml:space="preserve">kapitola 06 Kultura
0615 - Odbor územního rozvoje        </t>
    </r>
    <r>
      <rPr>
        <sz val="11"/>
        <rFont val="Times New Roman CE"/>
        <family val="1"/>
        <charset val="238"/>
      </rPr>
      <t xml:space="preserve">                    </t>
    </r>
  </si>
  <si>
    <t xml:space="preserve">ROZPOČET NA ROK 2018 - VÝDAJE PO KAPITOLÁCH                                          </t>
  </si>
  <si>
    <t xml:space="preserve">                                                                                    ROZPOČET NA ROK 2018 - VÝDAJE PO KAPITOLÁCH                                          </t>
  </si>
  <si>
    <t>5166 - Konzultační, poradenské a práv. sl.</t>
  </si>
  <si>
    <t>5229 - Ostatní neinv. transfery nezisk. a podob. organizacím - dotace</t>
  </si>
  <si>
    <t>kapitola 07 Bezpečnost
0739 - Odbor sociální problematiky a prevence kriminality</t>
  </si>
  <si>
    <t>kapitola 08 Bytové hospodářství, pohřebnictví
0839 Odbor sociální problematiky a prevence kriminality</t>
  </si>
  <si>
    <t>kapitola 05 Sociální věci   
0539  Odbor sociální problematiky a prevence kriminality</t>
  </si>
  <si>
    <t>5362 - Platby daní a poplatků státnímu rozpočtu</t>
  </si>
  <si>
    <t>kapitola 09 Zastupitelstva obcí a místní správa  
0916 odbor Kancelář městské části / hospodářská správa</t>
  </si>
  <si>
    <r>
      <t>kapitola 09 Zastupitelstva obcí a místní správa
0926 - Odbor Kancelář tajemníka - Sociální fond</t>
    </r>
    <r>
      <rPr>
        <sz val="11"/>
        <rFont val="Times New Roman CE"/>
        <family val="1"/>
        <charset val="238"/>
      </rPr>
      <t xml:space="preserve">                                   </t>
    </r>
  </si>
  <si>
    <t>5213 -Neinvestiční transfery nefinančním podnikatelským subjektům</t>
  </si>
  <si>
    <t>6119 - Ostatní nákup DNM</t>
  </si>
  <si>
    <r>
      <t>kapitola 08 Bytové hospodářství
0843</t>
    </r>
    <r>
      <rPr>
        <b/>
        <sz val="11"/>
        <rFont val="Times New Roman CE"/>
        <charset val="238"/>
      </rPr>
      <t xml:space="preserve"> - Odbor bytů a privatizace</t>
    </r>
  </si>
  <si>
    <t>FZŠ Drtinova 3215/3a</t>
  </si>
  <si>
    <t xml:space="preserve">ZŠ a MŠ Kořenského, vestavba do půdního prostoru </t>
  </si>
  <si>
    <t>ZŠ Waldorfská - provedení nového pavilonu</t>
  </si>
  <si>
    <t>Přírodní koupaliště Klukovice</t>
  </si>
  <si>
    <t>Raudnitzův dům, Hlubočepy</t>
  </si>
  <si>
    <t>Zateplení dvorní a uliční fasády Plzeňská č.p. 445</t>
  </si>
  <si>
    <t>Zateplení fasády Plzeňská č.p. 442</t>
  </si>
  <si>
    <t>§ 6399
Ostatní finanční operace
Bankovní poplatky</t>
  </si>
  <si>
    <t xml:space="preserve">        ROZPOČET NA ROK 2018 - VÝDAJE PO KAPITOLÁCH </t>
  </si>
  <si>
    <t>kapitola 10 Ostatní činnosti  
1016 - Odbor Kancelář městské části</t>
  </si>
  <si>
    <t>1016</t>
  </si>
  <si>
    <t>OMI - 0113</t>
  </si>
  <si>
    <t>OÚR - 0115</t>
  </si>
  <si>
    <t>OBP - 0143</t>
  </si>
  <si>
    <t>ROZPOČET NA ROK 2018 - VÝDAJE PO KAPITOLÁCH 
    kapitola 01 Územní rozvoj a rozvoj bydlení</t>
  </si>
  <si>
    <t>odbor - podkapitola</t>
  </si>
  <si>
    <t>OMI - 0313</t>
  </si>
  <si>
    <t>OÚR - 0315</t>
  </si>
  <si>
    <t>OSP - 0341</t>
  </si>
  <si>
    <t>kapitola 03 Doprava</t>
  </si>
  <si>
    <t>Upravený rozpočet 2017
k 31.10.2017</t>
  </si>
  <si>
    <t>OÚR</t>
  </si>
  <si>
    <t>OSP</t>
  </si>
  <si>
    <t>PaR</t>
  </si>
  <si>
    <t>OKI</t>
  </si>
  <si>
    <t>KST</t>
  </si>
  <si>
    <t>OŠK</t>
  </si>
  <si>
    <t>OSO</t>
  </si>
  <si>
    <t>HS</t>
  </si>
  <si>
    <t>§ 2219
Ostatní záležitosti pozemních komunikací</t>
  </si>
  <si>
    <t>§ 2221
Provoz veřejné silniční dopravy</t>
  </si>
  <si>
    <t>KTA SF</t>
  </si>
  <si>
    <t>celkem kapitola</t>
  </si>
  <si>
    <t>kapitola 07 Bezpečnost</t>
  </si>
  <si>
    <t>kapitola 10 Ostatní činnosti</t>
  </si>
  <si>
    <t>KMČ - 0710</t>
  </si>
  <si>
    <t>OMI - 0713</t>
  </si>
  <si>
    <t>OSO - 0739</t>
  </si>
  <si>
    <t>OSP - 0741</t>
  </si>
  <si>
    <t>OEK - 1009</t>
  </si>
  <si>
    <t>HS - 1016</t>
  </si>
  <si>
    <t>§ 5299
Ostatní záležitosti civilní připravenosti na krizové stavy</t>
  </si>
  <si>
    <t>§ 6399
Ostatní finanční operace</t>
  </si>
  <si>
    <t>§ 5272
Řešení krizových situací</t>
  </si>
  <si>
    <t>ROZPOČET NA ROK 2018 - VÝDAJE PO KAPITOLÁCH 
    kapitola 02 Městská zeleň a ochrana životního prostředí</t>
  </si>
  <si>
    <t>OMI - 0213</t>
  </si>
  <si>
    <t>OSP - 0241</t>
  </si>
  <si>
    <t>OÚR - 0215</t>
  </si>
  <si>
    <t>PaR - 0241</t>
  </si>
  <si>
    <t>§ 1014</t>
  </si>
  <si>
    <t>§ 2219</t>
  </si>
  <si>
    <t>§ 3421</t>
  </si>
  <si>
    <t>§ 3639</t>
  </si>
  <si>
    <t>§ 3719</t>
  </si>
  <si>
    <t>§ 3723</t>
  </si>
  <si>
    <t>§ 3724</t>
  </si>
  <si>
    <t>§ 3729</t>
  </si>
  <si>
    <t>§3741</t>
  </si>
  <si>
    <t>§ 3745</t>
  </si>
  <si>
    <t>§3749</t>
  </si>
  <si>
    <t>§3769</t>
  </si>
  <si>
    <t>kapitola 06 Kultura</t>
  </si>
  <si>
    <t>§ 2141</t>
  </si>
  <si>
    <t>§ 3311</t>
  </si>
  <si>
    <t>§ 3312</t>
  </si>
  <si>
    <t>§ 3314</t>
  </si>
  <si>
    <t>§ 3317</t>
  </si>
  <si>
    <t>§ 3322</t>
  </si>
  <si>
    <t>§ 3326</t>
  </si>
  <si>
    <t>§ 3349</t>
  </si>
  <si>
    <t>§3900</t>
  </si>
  <si>
    <t>§ 3392</t>
  </si>
  <si>
    <t>§ 3399</t>
  </si>
  <si>
    <t>§ 6223</t>
  </si>
  <si>
    <t>OMSO - 0608</t>
  </si>
  <si>
    <t>OMI - 0613</t>
  </si>
  <si>
    <t>OÚR - 0615</t>
  </si>
  <si>
    <t>KST - 0637</t>
  </si>
  <si>
    <t>OSO - 0639</t>
  </si>
  <si>
    <t>§ 3329</t>
  </si>
  <si>
    <t>kapitola 09 Místní správa a zastupitelstva obcí</t>
  </si>
  <si>
    <t>OEK - 0909</t>
  </si>
  <si>
    <t>KMČ - 0910</t>
  </si>
  <si>
    <t>OMI - 0913</t>
  </si>
  <si>
    <t>HS - 0916</t>
  </si>
  <si>
    <t>OLEG - 0917</t>
  </si>
  <si>
    <t>OIN - 0924</t>
  </si>
  <si>
    <t>KTA - 0926</t>
  </si>
  <si>
    <t>SF - 0926</t>
  </si>
  <si>
    <t>KST - 0937</t>
  </si>
  <si>
    <t>§ 6112</t>
  </si>
  <si>
    <t>§ 6112/7</t>
  </si>
  <si>
    <t>§ 6171</t>
  </si>
  <si>
    <t>§ 6171/7</t>
  </si>
  <si>
    <t>§ 6115</t>
  </si>
  <si>
    <t>§ 6118</t>
  </si>
  <si>
    <t>ROZPOČET NA ROK 2018 - VÝDAJE PO KAPITOLÁCH 
    kapitola 04 Školství</t>
  </si>
  <si>
    <t>kapitola 05 Sociální věci a zdravotnictví</t>
  </si>
  <si>
    <t>kapitola 08 Bytové hospodářství</t>
  </si>
  <si>
    <t>§ 3419</t>
  </si>
  <si>
    <t>§ 3291</t>
  </si>
  <si>
    <t>OMI - 0413</t>
  </si>
  <si>
    <t>KST - 0437</t>
  </si>
  <si>
    <t>OŠK - 0440</t>
  </si>
  <si>
    <t>OSP - 0441</t>
  </si>
  <si>
    <t>§ 3429</t>
  </si>
  <si>
    <t>§ 3412</t>
  </si>
  <si>
    <t>OMI - 0513</t>
  </si>
  <si>
    <t>OSO - 0539</t>
  </si>
  <si>
    <t>§ 3541</t>
  </si>
  <si>
    <t>§ 4329</t>
  </si>
  <si>
    <t>§ 4349</t>
  </si>
  <si>
    <t>§ 4357</t>
  </si>
  <si>
    <t>§ 3513</t>
  </si>
  <si>
    <t>§ 4399</t>
  </si>
  <si>
    <t>OMI - 0813</t>
  </si>
  <si>
    <t>OSO - 0839</t>
  </si>
  <si>
    <t>OSP - 0841</t>
  </si>
  <si>
    <t>OBP - 0843</t>
  </si>
  <si>
    <t>§ 3612</t>
  </si>
  <si>
    <t>§ 3613</t>
  </si>
  <si>
    <t>§ 3631</t>
  </si>
  <si>
    <t>§ 3632</t>
  </si>
  <si>
    <t>§ 3699</t>
  </si>
  <si>
    <t>z toho mandatorní výdaje</t>
  </si>
  <si>
    <t>§ 3117 
Základní školy</t>
  </si>
  <si>
    <t xml:space="preserve">       ROZPOČET NA ROK 2018
      PŘÍJMY</t>
  </si>
  <si>
    <t>Přijaté neinvestiční dary</t>
  </si>
  <si>
    <t>Převody z ostatních vlastních fondů</t>
  </si>
  <si>
    <t xml:space="preserve">Převody ze zdaňované činnosti </t>
  </si>
  <si>
    <t>§ 3299 
Ostatní záležitosti vzdělávání</t>
  </si>
  <si>
    <t>Upravený rozpočet  
k 31.10.2017</t>
  </si>
  <si>
    <t>Plnění rozpočtu 
k 31.10.2017</t>
  </si>
  <si>
    <t>Plnění rozpočtu 2017 
k 31.10.2017</t>
  </si>
  <si>
    <t xml:space="preserve">               ROZPOČET NA ROK 2017
               VÝDAJE - porovnání k 31.10.2017</t>
  </si>
  <si>
    <t>%
UR</t>
  </si>
  <si>
    <t>SR 2017</t>
  </si>
  <si>
    <t>§ 3412
Sportovní zařízení v majetku obce</t>
  </si>
  <si>
    <t>kapitoly celkem</t>
  </si>
  <si>
    <t xml:space="preserve">Ostatní odvody příspěvkových organizací </t>
  </si>
  <si>
    <t>2324+2328+2329</t>
  </si>
  <si>
    <t>strana</t>
  </si>
  <si>
    <t xml:space="preserve">             ROZPOČET NA ROK 2018 
              Příspěvky na provoz příspěvkových organizací</t>
  </si>
  <si>
    <t>Název organizace</t>
  </si>
  <si>
    <t>celkem školy</t>
  </si>
  <si>
    <t>Příspěvky PO celkem</t>
  </si>
  <si>
    <t>Centrum sociální a ošetřovatelské pomoci</t>
  </si>
  <si>
    <t xml:space="preserve">Přenesená daňová povinnost </t>
  </si>
  <si>
    <t xml:space="preserve">Změna stavu na bankovních účtech  </t>
  </si>
  <si>
    <t xml:space="preserve">ZŠ Weberova - odkoupení pozemku parc. č. 1975/1 v k.ú. Košíře </t>
  </si>
  <si>
    <t>ZŠ Beníškové, odkoupení části pozemku, parc. č. 1853/1 v k.ú. Košíře</t>
  </si>
  <si>
    <t xml:space="preserve">OBP </t>
  </si>
  <si>
    <t>ZŠ Beníškové, odkoupení části pozemku, parc. č. 1543  v k.ú. Košíře</t>
  </si>
  <si>
    <t>ZŠ Beníškové, odkoupení části pozemku, parc. č. 1747/3  v k.ú. Košíře</t>
  </si>
  <si>
    <t>Areál Nepomucká-odkoupení id. 129/216 pozemku parc. č. 5/1 v k.ú.Košíře a části pozemku parc. č. 6 v k.ú. Košíře</t>
  </si>
  <si>
    <t>MŠ Peroutkova - odkoupení pozemku parc. č. 1479/112 v k.ú. Košíře</t>
  </si>
  <si>
    <t>Stavební úpravy sportovního areálu FZŠ a MŠ Barrandov II, V Remízku 919/7</t>
  </si>
  <si>
    <t xml:space="preserve">ZŠ a MŠ Tyršova, obj. U Tyršovy školy 430/1 - vestavba do půdního prostoru (realizace) </t>
  </si>
  <si>
    <t xml:space="preserve">ZŠ Po Žvahovem - snížení  energetické náročnosti objektu </t>
  </si>
  <si>
    <t xml:space="preserve">ZŠ a MŠ Barrandov I, obj. Chaplinovo nám. 615/1 - sociální zázemí pro sportovní areál (realizace) </t>
  </si>
  <si>
    <t xml:space="preserve">Soubor energetických opatření na MŠ Lohniského </t>
  </si>
  <si>
    <t xml:space="preserve">ZŠ a MŠ Barrandov I., obj. Chaplinovo nám. 615/1 - rekonstrukce dopravního hřiště, vč. rekonstrukce 2 hřišť a vybudování venkovní učebny </t>
  </si>
  <si>
    <t xml:space="preserve">ZŠ a MŠ Kořenského, obj. Pod Žvahovem 463/21 b) - rekonstrukce objektu  </t>
  </si>
  <si>
    <t>Sportovně rekreační areál Motol, Praha 5</t>
  </si>
  <si>
    <t xml:space="preserve">Rekonstrukce skateparku Butovice </t>
  </si>
  <si>
    <t xml:space="preserve">Streetworkout hřiště Barrandov </t>
  </si>
  <si>
    <t xml:space="preserve">Psí hřiště Mrázovka </t>
  </si>
  <si>
    <t xml:space="preserve">Rekonstrukce parku Santoška </t>
  </si>
  <si>
    <t xml:space="preserve">Komunitní zahrada Hlubočepy </t>
  </si>
  <si>
    <t>Revitalizace parku Klamovka</t>
  </si>
  <si>
    <t>Rekonstrukce sportovištˇ</t>
  </si>
  <si>
    <t xml:space="preserve">Rekonstrukcedětského hřiště Okrouhlík </t>
  </si>
  <si>
    <t xml:space="preserve">Rekonstrukce Chaplinova náměstí </t>
  </si>
  <si>
    <t>Rekonstrukce dětského hriště Kudrnova</t>
  </si>
  <si>
    <t xml:space="preserve">Vybudování nových stanovišť podzemních kontejnerů </t>
  </si>
  <si>
    <t>DH v parku Sacre Couer</t>
  </si>
  <si>
    <t xml:space="preserve">Oplocení Motolské skládky </t>
  </si>
  <si>
    <t xml:space="preserve">Obnova dětského hřiště Klamovka </t>
  </si>
  <si>
    <t>Participativní rozpočet</t>
  </si>
  <si>
    <t>Císařská louka - lávka (PD)</t>
  </si>
  <si>
    <t>Stavební úpravy komunikace Na Pomezí</t>
  </si>
  <si>
    <t xml:space="preserve">Obnova konstrukčních vrstev </t>
  </si>
  <si>
    <t xml:space="preserve">Rekonstrukce objektu č.p. 886/4, ul. Záhorského </t>
  </si>
  <si>
    <t xml:space="preserve">Dům s pečovatelskou službou, objekt Zubatého 330/10 - přestavba suterénních prostor a řešení vlhkosti a odvětrávání </t>
  </si>
  <si>
    <t>Na Hřebenkách 2765/3a Jesle, č.p. 276/3, zateplení objektů</t>
  </si>
  <si>
    <t>Poštovka DPS</t>
  </si>
  <si>
    <t>Realizace bezpečnostních opatření v budovách MŠ a CSOP</t>
  </si>
  <si>
    <t xml:space="preserve">Demolice objektu na pozemku p.č. 149/4 v k.ú. Hlubočepy </t>
  </si>
  <si>
    <t xml:space="preserve">Raudnitzův dům Hlubočepy </t>
  </si>
  <si>
    <t>Bytový dům Nad Koulkou</t>
  </si>
  <si>
    <t>Stavební úpravy a nástavba objektu Lidická 251/34, PD</t>
  </si>
  <si>
    <t>Stavbní úpravy objektu Elišky Peškové 333/7, Praha 5</t>
  </si>
  <si>
    <t>Výstavba bytového domu v ulici Stroupežnického (PD)</t>
  </si>
  <si>
    <t>Plzeňská 117/39, Košíře, sanace vlhkého zdiva</t>
  </si>
  <si>
    <t>Plzeňská 314/115, Košíře, sanace vlhkého zdiva</t>
  </si>
  <si>
    <t>Zateplení dvorní a uliční fasády a výměna oken do dvora Plzeňská čp. 442</t>
  </si>
  <si>
    <t>Zateplení dvorní a uliční fasády a výměna oken do dvora Plzeňská čp. 445</t>
  </si>
  <si>
    <t>VŠ MVVP, Usantošky 1093/17, sanace vlhkého zdiva</t>
  </si>
  <si>
    <t>Přístavba výtahu pro bytový dům Plzeňská 2076/174, Praha 5</t>
  </si>
  <si>
    <t>Výměna oken objektu nám. 14. října 1381/4 (započteny i okna Preslova 553/4</t>
  </si>
  <si>
    <t>Modernizace výtahu Preslova č. 4</t>
  </si>
  <si>
    <t>Rekonsturkce nebytového prostoru Preslova 2213/5 - přestavba NP na kanceláře ÚMČ</t>
  </si>
  <si>
    <t>Štefánikova 13,15 - celková modernizace vstupu do radnice a čekáren</t>
  </si>
  <si>
    <t>Systém samoobslužného klíčového hospodářství - objekt Štefánikova 13,15</t>
  </si>
  <si>
    <t>Obnova sportoviště v parku Sacré Couer</t>
  </si>
  <si>
    <t>Obnova dětského hřiště M, Barrandov</t>
  </si>
  <si>
    <t>Program regenerace - úpravy veřejných prostor</t>
  </si>
  <si>
    <t>Výdaje na průzkumy,  studie a projekty</t>
  </si>
  <si>
    <t xml:space="preserve">Obnova konstrukčních vrstev komunikací </t>
  </si>
  <si>
    <t>Císařská louka - lávka /PD/</t>
  </si>
  <si>
    <t>Parkovací dům P + R , k.ú. Motol</t>
  </si>
  <si>
    <t>Stavební úpravy sportovního areálu FZŠ a MŠ při PedF UK Barrandov II, Praha 5 - Hlubočepy, V Remízku 919/7</t>
  </si>
  <si>
    <t>ZŠ a MŠ Tyršova, obj. U Tyršovy školy 430/1, Praha 5 - Jinonice - vestavba do půdního prostoru (realizace)</t>
  </si>
  <si>
    <t>ZŠ Pod Žvahovem - Praha 5 - snížení energetické náročnosti objektu</t>
  </si>
  <si>
    <t>ZŠ a MŠ Barrandov I., obj. Chaplinovo nám. 615/1, Praha 5 - Hlubočepy - sociální zázemí pro sportovní areál (realizace)</t>
  </si>
  <si>
    <t>Soubor energetických opatření na MŠ Lohniského</t>
  </si>
  <si>
    <t>ZŠ a MŠ Barrandov I, obj. Chaplinovo nám. 615/1, Praha 5 - Hlubočepy - rekonstrukce dopravního hřiště vč. rekonstrukce 2 hřišť a vybudování venkovní učebny</t>
  </si>
  <si>
    <t>Úprava objektu Drtinova 3215/3a Praha 5 pro potřeby FZŠ Drtinova (realizace)</t>
  </si>
  <si>
    <t>ZŠ Waldorfská, obj. Mezi Rolemi 34/8, Praha 5 – Jinonice – provedení nového pavilonu</t>
  </si>
  <si>
    <t xml:space="preserve">FZŠ a MŠ Barrandov II, obj. V Remízku 919/7, Praha 5 - Hlubočepy - komplexní rekonstrukce školní kuchyně </t>
  </si>
  <si>
    <t>ZŠ a MŠ Kořenského, obj. Kořenského 760/10, Praha 5 - Smíchov - vestavba do půdního prostoru (realizace)</t>
  </si>
  <si>
    <t xml:space="preserve">ZŠ a MŠ Kořenského, objekt Pod Žvahovem 463/21b, Praha 5 - Hlubočepy - rekonstrukce objektu </t>
  </si>
  <si>
    <t>ZŠ a MŠ Kořenského, objekt Pod Žvahovem 463/21b, Praha 5 - Hlubočepy - dopravní řešení</t>
  </si>
  <si>
    <t>Výstavba kontejnerového pavilonu MŠ (PD)</t>
  </si>
  <si>
    <t>MŠ Nad Palatou, obj. Pod Lipkami, Praha 5 - Smíchov - nástavba na hospodářském pavilonu, dokončení výměny oken se zateplením střechy a fasád UP (PD)</t>
  </si>
  <si>
    <t>MŠ Beníškové, obj. Naskové 1214/5, Praha 5 - Košíře - nástavba 2. NP objektu (PD)</t>
  </si>
  <si>
    <t>FZŠ Drtinova, Praha 5 - Smíchov - sanace části obvodového zdiva a úprava ležaté kanalizace  (realizace)</t>
  </si>
  <si>
    <t>ZŠ a MŠ Kořenského, Kořenského 760/10, 150 00 Praha 5, Smíchov – sanace suterénních prostor do uliční části</t>
  </si>
  <si>
    <t>MŠ Podbělohorská 2185/1, Praha 5 - Smíchov - částečná rekonstrukce elektroinstalace (PD)</t>
  </si>
  <si>
    <t>ZŠ a MŠ U Santošky, obj. U Santošky 951 a 1007/1a3, Praha 5 - Smíchov - nová VZT pro ŠJ a kuchyň vč. stavebních úprav (PD)</t>
  </si>
  <si>
    <t>ZŠ Nepomucká, obj. Nepomucká 139/1, Praha 5 - Košíře - zateplení fasády, střechy a výměna oken (PD)</t>
  </si>
  <si>
    <t>ZŠ a MŠ - Bezbariérovost škol zřizovaných MČ Praha 5</t>
  </si>
  <si>
    <t>Výdaje na průzkumy,  studie a projekty (školy)</t>
  </si>
  <si>
    <t>Výdaje na průzkumy,  studie a projekty (školky)</t>
  </si>
  <si>
    <t>Výdaje na průzkumy,  studie a projekty (sport)</t>
  </si>
  <si>
    <t>Rekonstrukce objektu č.p. 886/4 ul. Záhorského</t>
  </si>
  <si>
    <t>Dům s pečovatelskou službou, objekt Zubatého 330/10, P5 - přestavba suterénních prostor a řešení vlhkosti a odvětrávání</t>
  </si>
  <si>
    <t xml:space="preserve">Zubatého 330/10 Dům s pečovatelskou službou - instalace požárních hlásičů </t>
  </si>
  <si>
    <t>Na Neklance 2534/15 Dům sociálních služeb - Kompletní výměna hlavních vchodových bezpečnostních dveří, osvětlení</t>
  </si>
  <si>
    <t>Nám. 14. října - 802/11 - Nebytový prostor v domě nám. 14. října, - kancelář CSOP Praha 5 p.o., pečovatelská služba, čp. 802/11 - stavební úpravy</t>
  </si>
  <si>
    <t>Zubatého 330/10 Byty zvláštního určení - rekonstrukce bytů</t>
  </si>
  <si>
    <t>Štefánikova 259/51 Byty zvláštního určení - rekonstrukce bytů</t>
  </si>
  <si>
    <t>kap. 05 - Sociální věci a zdravotnictví</t>
  </si>
  <si>
    <t>Výdaje na průzkumy, studie a projekty</t>
  </si>
  <si>
    <t>Letohrádek Portheimka čp. 68, Štefánikova 12, Praha 5 - Smíchov - projektová dokumentace</t>
  </si>
  <si>
    <t>Výstavba bytového domu v ulici Stroupežnického (PD).</t>
  </si>
  <si>
    <t>Výstavba objektu u parku Sacré Coeur</t>
  </si>
  <si>
    <t>Stavební úpravy objektu Elišky Peškové 333/7, Praha 5</t>
  </si>
  <si>
    <t>Demolice objektu na pozemku p.č. 149/4 v k.ú. Hlubočepy</t>
  </si>
  <si>
    <t>Bydlení pro seniory, Praha 5 - Hlubočepy - novostavba na pozemku v k.ú. Hlubočepy, p.č. 149/4, včetně návrhu dopravy v klidu (PD)</t>
  </si>
  <si>
    <t>Plzeňská 117/39, 150 00 Praha 5, Košíře – sanace vlhkého zdiva</t>
  </si>
  <si>
    <t>Plzeňská 314/115, 150 00 Praha 5, Košíře – sanace vlhkého zdiva</t>
  </si>
  <si>
    <t>VŠ MVVP, U Santošky 1093/17, 150 00 Praha 5, Smíchov – sanace vlhkého zdiva</t>
  </si>
  <si>
    <t>Plzeňská č.p. 442 a 445 , vybudování výtahů a schodišťových plošin.</t>
  </si>
  <si>
    <t>Zateplení dvorní a uliční fasády a výměna oken do dvora Plzeňská č.p. 445</t>
  </si>
  <si>
    <t>Zateplení dvorní fasády a výměna oken do dvora Plzeňská č.p. 442</t>
  </si>
  <si>
    <t>Investiční část nákladů na opravy bytových jednotek Městské části Praha 5</t>
  </si>
  <si>
    <t>Výdaje na průzkumy,  studie a projekty - nebytové hospodářství</t>
  </si>
  <si>
    <t>Výdaje na průzkumy,  studie a projekty - bytové hospodářství</t>
  </si>
  <si>
    <r>
      <t>dar od společnosti MAST INTERNATIONAL,spol. s.r.o. – vybudování veřejné infrastruktury související s projektem „Hotel Mozart“</t>
    </r>
    <r>
      <rPr>
        <sz val="12"/>
        <color rgb="FF000000"/>
        <rFont val="Times New Roman"/>
        <family val="1"/>
        <charset val="238"/>
      </rPr>
      <t xml:space="preserve">  </t>
    </r>
  </si>
  <si>
    <t>Rekonstrukce nebyt. prostoru, Preslova 2213/5, Praha 5 - Smíchov - přestavba nebytového prostoru na kanceláře ÚMČ Praha 5</t>
  </si>
  <si>
    <t>Výměna oken objektu nám. 14. října 1381/4 (započteny i okna Preslova 553/4)</t>
  </si>
  <si>
    <t>Štefánikova 13,15 – celková modernizace vstupu do radnice a čekáren</t>
  </si>
  <si>
    <t>Studie vestavby do podkroví objektu Preslova č.4</t>
  </si>
  <si>
    <t>Modernizace výtahu, Preslova č.4</t>
  </si>
  <si>
    <t>Systém samoobslužného klíčového hospodářství - objekt Štefánikova 13, 15</t>
  </si>
  <si>
    <t>Systém samoobslužného klíčového hospodářství - objekt nám. 14. října 1381/4</t>
  </si>
  <si>
    <t>Rekonstrukce zvonkových komunikátorů v budovách ÚMČ Štefánikova 13, 15 a nám. 14. října 1381/4</t>
  </si>
  <si>
    <t>Investiční výdaje v budovách MČ P5 v souvislosti s prováděnými úpravami</t>
  </si>
  <si>
    <t>Digitální telefonní ústředna s integrací stávající sítě</t>
  </si>
  <si>
    <t>Dopravní prostředky</t>
  </si>
  <si>
    <t>Vybavení archivů, sodobary, kuchyňky</t>
  </si>
  <si>
    <t>Stavební úpravy budov ÚMČ P5</t>
  </si>
  <si>
    <t>Platební automaty na výběr správních poplatků a pokut</t>
  </si>
  <si>
    <t>Nákup tiskáren (5.000,0 tis. Kč) + software pro zajištění správy tiskáren (1.700,0 tis. Kč)</t>
  </si>
  <si>
    <t>Obnovení hlasovacího systému, ozvučení, videozáznam a stenozáznam pro potřeby ZMČ (300,0 tis. Kč) včetně softwaru (200,0 tis. Kč)</t>
  </si>
  <si>
    <t xml:space="preserve">Diskové úložiště </t>
  </si>
  <si>
    <t>Servery</t>
  </si>
  <si>
    <t>Licence BACKUP – pro serverovou infrastrukturu</t>
  </si>
  <si>
    <t>Licence OS – OS pro servery</t>
  </si>
  <si>
    <t>Licence MANAGEMENT – Management serverové infrastruktury</t>
  </si>
  <si>
    <t>Obnova vyvolávacího systému Plzeňská</t>
  </si>
  <si>
    <t>Vypořádání MČ P5 s nájemci bytů, kteří zhodnotili byt na vlastní náklady a chtějí bytovou jednotku vrátit</t>
  </si>
  <si>
    <t>Odkoupení pozemků par. č. 1320/4 k.ú. Hlubočepy od FK Zlíchov</t>
  </si>
  <si>
    <t>Rekonstrukce Dětského ostrova</t>
  </si>
  <si>
    <t xml:space="preserve">Instalace herních prvků </t>
  </si>
  <si>
    <t>MŠ Hlubočepská 40/90</t>
  </si>
  <si>
    <t>MŠ Nad Palatou 29/613</t>
  </si>
  <si>
    <t>ZŠ a MŠ Tyršova, U Tyršovy školy 2/634</t>
  </si>
  <si>
    <t>ZŠ Podbělohorská 26/720</t>
  </si>
  <si>
    <t>MŠ Kroupova 2/2775, obnova herních prvků a ploch</t>
  </si>
  <si>
    <t>MŠ U Krtečka, Kudrnova 1a/235, obnova herních prvků a ploch</t>
  </si>
  <si>
    <t>MŠ Trojdílná, obnova herních prvků a ploch</t>
  </si>
  <si>
    <t>ZŠ Grafická, obnova herních prvků a ploch</t>
  </si>
  <si>
    <t>ZŠ Nepomucká, obnova herních prvků a ploch</t>
  </si>
  <si>
    <t>Sportoviště Na Žvahově</t>
  </si>
  <si>
    <t>Rekonstrukce sportovišť</t>
  </si>
  <si>
    <t>Rekonstrukce skateparku Butovická</t>
  </si>
  <si>
    <t>Streetworkout hřiště Barrandov</t>
  </si>
  <si>
    <t>Psí hřiště Mrázovka</t>
  </si>
  <si>
    <t>OMI, OSP</t>
  </si>
  <si>
    <t>OMI, OBP</t>
  </si>
  <si>
    <t>OMI, HS, OIN</t>
  </si>
  <si>
    <t>Obnova konstrukčních vrstev komunikací</t>
  </si>
  <si>
    <t>Stav.úpravy sport. areálu FZŠ a MŠ při PedF UK Barrandov II, V Remízku 919/7-PD</t>
  </si>
  <si>
    <t>ZŠ a MŠ Tyršova, obj. ZŠ, Praha 5 - Jinonice - vestavba do půdního prostoru (studie a PD)</t>
  </si>
  <si>
    <t>ZŠ Pod Žvahovem-snížení energetické náročnosti objektu</t>
  </si>
  <si>
    <t>ZŠ a MŠ Barrandov I., objekt Chaplinovo nám. 615/1, Praha 5 - Hlubočepy - sociální zázemí pro sportovní areál (PD)</t>
  </si>
  <si>
    <t>ZŠ a MŠ Barrandov I., objekt Chaplinovo nám. 615/1, P5 - Hlubočepy - rekonstrukce  dopravního hřiště vč.rekonstrukce 2 hřišť a vybudování venkovní učebny</t>
  </si>
  <si>
    <t>Úpravy objektu Drtinova 3215/3a Praha 5 pro potřeby FZŠ Drtinova</t>
  </si>
  <si>
    <t>ZŠ Waldorfská ,obj. Mezi Rolemi 34/8, Praha 5</t>
  </si>
  <si>
    <t>ZŠ a MŠ Kořenského, objekt Kořenského 760/10, Praha 5 - Smíchov -  vestavba do půdního prostoru (studie, PD)</t>
  </si>
  <si>
    <t>ZŠ a MŠ Kořenského, objekt Pod Žvahovem 463/21, Praha 5 - Hlubočepy - rekonstrukce objektu /PD/</t>
  </si>
  <si>
    <t>Výstavba kontejnerového pavilonu MŠ</t>
  </si>
  <si>
    <t>FZŠ Drtinova č.p.1861/1, P 5-Smíchov-sanace části obvodového zdiva a úprava ležaté kanalizace /PD/</t>
  </si>
  <si>
    <t>ZŠ a MŠ Kořenského, obj. Kořenského 760/10, P 5- Smíchov-sanace suterén. prostor do uliční části, opatření proti vlhkosti /PD/</t>
  </si>
  <si>
    <t>ZŠ Nepomucká, obj. Nepomucká 139/1, P 5-Košíře-zateplení fasády, střechy a výměna oken</t>
  </si>
  <si>
    <t>Rekonstrukce č.p. 886/4 ul. Záhorského - jesle, kulturní a volnočasové centrum</t>
  </si>
  <si>
    <t>Letohrádek Portheimka čp. 68, Štefánikova 12 , Praha 5 - Smíchov  /PD/</t>
  </si>
  <si>
    <t>Stavební úpravy a nástavba objektu Lidická 251/34 - PD</t>
  </si>
  <si>
    <t>Bydlení pro seniory,P5-Hlubočepy-novostavba na pozemku k.ú. Hlubočepy, p.č.149/4, vč. návrhu dopravy v klidu</t>
  </si>
  <si>
    <t>Raudnitzův dům, Hlubočepy, PD</t>
  </si>
  <si>
    <t>Plzeňská č. p. 442 a 445, vybudování výtahů a schodišťových plošin – projektová dokumentace</t>
  </si>
  <si>
    <t>Plzeňská č.p. 442 a 445, zateplení fasád a výměna oken</t>
  </si>
  <si>
    <t>Rekonstrukce nebyt.prostoru, Preslova 2213/5 Praha 5 - Smíchov - přestavba nebyt.prostoru na kanceláře ÚMČ P5 (realizace)</t>
  </si>
  <si>
    <t>Výměna oken objektu nám.14.října 1381/4</t>
  </si>
  <si>
    <t>Výměna oken objektu Preslova 553/4</t>
  </si>
  <si>
    <t>OMI, OSP, KST</t>
  </si>
  <si>
    <t>OMI, KST</t>
  </si>
  <si>
    <t>0409</t>
  </si>
  <si>
    <t>0410</t>
  </si>
  <si>
    <t>0443</t>
  </si>
  <si>
    <t xml:space="preserve">OEK </t>
  </si>
  <si>
    <t>0439</t>
  </si>
  <si>
    <t>0509</t>
  </si>
  <si>
    <t>0510</t>
  </si>
  <si>
    <t>0526</t>
  </si>
  <si>
    <t>0609</t>
  </si>
  <si>
    <t>0641</t>
  </si>
  <si>
    <t>§ 3299</t>
  </si>
  <si>
    <t>Očekávaná skut. 2017</t>
  </si>
  <si>
    <t>RV2022</t>
  </si>
  <si>
    <t>v tom ve SR: a) FVz z rozpočtu vlastního HMP (ZJ 921)</t>
  </si>
  <si>
    <t xml:space="preserve">                       b) příspěvek na výkon státní správy (ZJ 900)</t>
  </si>
  <si>
    <t>Rekonstrukce dětského hřiště Okrouhlík</t>
  </si>
  <si>
    <t>Rekonstrukce parčíku Slivenecká</t>
  </si>
  <si>
    <t>Rekonstrukce Chaplinova náměstí</t>
  </si>
  <si>
    <t>Volnočasový areál Vidoule</t>
  </si>
  <si>
    <t>Rekonstrukce dětského hřiště Kudrnova</t>
  </si>
  <si>
    <t>Realizace sportoviště U Plátenice</t>
  </si>
  <si>
    <t>Vybudování nových stanovišť podzemních kontejnerů</t>
  </si>
  <si>
    <t>Komunitní zahrady</t>
  </si>
  <si>
    <t>Předprojekční průzkumy</t>
  </si>
  <si>
    <t>MHMP – Rekonstrukce parku Santoška</t>
  </si>
  <si>
    <t>MHMP – Komunitní zahrada Hlubočepy</t>
  </si>
  <si>
    <t>MHMP – Revitalizace parku Klamovka</t>
  </si>
  <si>
    <t>MHMP – Rekonstrukce komunikací v parku Mrázovka</t>
  </si>
  <si>
    <t>DH v parku Sacre Coeur</t>
  </si>
  <si>
    <t>Obnova DH Klamovka</t>
  </si>
  <si>
    <t>Oplocení Motolské skládky</t>
  </si>
  <si>
    <t>Nákup městského mobiliáře</t>
  </si>
  <si>
    <t>Implementace modulu pro integraci platebních automatů do IS GINIS</t>
  </si>
  <si>
    <t>Kluziště</t>
  </si>
  <si>
    <t>Zhotovení pamětní desky F. II. Ringofferovi</t>
  </si>
  <si>
    <t>Rekonstrukce parčíků Slivenecká</t>
  </si>
  <si>
    <t xml:space="preserve">Revitalizace parku Klamovka </t>
  </si>
  <si>
    <t xml:space="preserve">Rekonstrukce komunikací v parku Mrázovka </t>
  </si>
  <si>
    <t>Celkem investice</t>
  </si>
  <si>
    <t>celkem OMI</t>
  </si>
  <si>
    <t>celkem OSP</t>
  </si>
  <si>
    <t>Tabulka č. 6
v tis. Kč</t>
  </si>
  <si>
    <t xml:space="preserve">                        ROZPOČET NA ROK 2018
                       VÝDAJE třída 5 a 6</t>
  </si>
  <si>
    <t>STŘEDNĚDOBÝ VÝHLED ROZPOČTU</t>
  </si>
  <si>
    <t>Tabulka č. 8
v tis. Kč</t>
  </si>
  <si>
    <t>Tabulka č. 5
v tis. Kč</t>
  </si>
  <si>
    <t>Tabulka č. 15
v tis. Kč</t>
  </si>
  <si>
    <t>navýšení</t>
  </si>
  <si>
    <t>§ 3111
Mateřské školy                    (POL. 5331)</t>
  </si>
  <si>
    <t>§ 3113
Základní školy                    (POL. 5331)</t>
  </si>
  <si>
    <t>§ 3117
První stupeň základních škol (POL. 5331)</t>
  </si>
  <si>
    <t>§ 3319 
Ostatní záležitosti kultury  (POL. 5331)</t>
  </si>
  <si>
    <t>§ 4351               osobní asistence, pečovatelská služba a podpora samostatného bydlení         (POL. 5331)</t>
  </si>
  <si>
    <t>OKI,         OIN</t>
  </si>
  <si>
    <t>6121 - Budovy, haly a stavby,</t>
  </si>
  <si>
    <r>
      <t>kapitola 04 Školství
0441 Odbor správy veřejného prostranství</t>
    </r>
    <r>
      <rPr>
        <sz val="10"/>
        <rFont val="Times New Roman"/>
        <family val="1"/>
        <charset val="238"/>
      </rPr>
      <t xml:space="preserve">                          </t>
    </r>
  </si>
  <si>
    <t>Očekávaná skut. 2018</t>
  </si>
  <si>
    <t xml:space="preserve">Obnova dětského hřiště M, Barrandov </t>
  </si>
  <si>
    <t xml:space="preserve">Program regenerace - úpravy veřejných prostor </t>
  </si>
  <si>
    <t xml:space="preserve">Volnočasový areál Vidoule </t>
  </si>
  <si>
    <t xml:space="preserve">Realizace sportoviště U Plátenice </t>
  </si>
  <si>
    <t xml:space="preserve">Výdaje na průzkumy, studie a projekty </t>
  </si>
  <si>
    <t>ZŠ a MŠ Kořenského, Kořenského 760/10, Praha 5 Smíchov - vestavba do půdního prostoru (realizace)</t>
  </si>
  <si>
    <t>ZŠ a MŠ Kořenského, obj. Pod Žvahovem 463/21 b) - dopravní řešení</t>
  </si>
  <si>
    <t xml:space="preserve">MŠ Nad Palatou , obj. Pod Lipkami, P 5 Smíchov - nástavba na hospod. Pavilonu, dokončení výměny oken se zateplením střechy a fasád UP (PD) </t>
  </si>
  <si>
    <t xml:space="preserve">MŠ Beníškové, obj. Naskové 1214/5, Praha 5 - Košíře - nástavba 2. NP objektu (PD)  </t>
  </si>
  <si>
    <t>ZŠ a MŠ - bezbariérovost škol, zřizovaných MČ Praha 5</t>
  </si>
  <si>
    <t xml:space="preserve">Přírodní koupaliště Klukovice </t>
  </si>
  <si>
    <t xml:space="preserve">Výdaje na průzkumy, studie a projekty (školky) </t>
  </si>
  <si>
    <t xml:space="preserve">Výdaje na průzkumy, studie a projekty (školy) </t>
  </si>
  <si>
    <t>MŠ Podbělohorská 2185/1, Praha 5 - Smíchov - částečná rekonstrukce elektroinstalace</t>
  </si>
  <si>
    <t>ZŠ a MŠ U Santošky, obj. U Santošky 951 a 1007/1a3, Praha 5 Smíchov- nová VZT pro ŠJ a kuchyň vč. stavebních úprav (PD)</t>
  </si>
  <si>
    <t>ZŠ Nepomucká, obj. Nepomucká 139/1, P5 Košíře - zateplení fasády, střechy a výměna oken (PD)</t>
  </si>
  <si>
    <t>MŠ Hlubočepská 40/90, MŠ Nad Palatou 29/613, ZŠ a MŠ Tyršova, U Tyršovy školy 2/634, ZŠ Podbělohorská 26/720 - úpravy školních zahrad a hřišť</t>
  </si>
  <si>
    <t>MŠ Kroupova 2/2775, MŠ U Krtečka, Kudrnova 1a/235m MŠ Trojdílná, ZŠ Grafická, ZŠ Nepomucká - obnova herních prvků a ploch</t>
  </si>
  <si>
    <t xml:space="preserve">Sportoviště Na Žvahově ( celkem 102,9 tis.Kč, z toho FRR 87,2 tis.Kč a 15,7 tis.Kč  z VHČ) </t>
  </si>
  <si>
    <t>Výdaje na průzkumy, studie celkem 3.000 tis.Kč, z toho FRR 2.000 tis.Kč a 1.000 tis.Kč z VHČ)</t>
  </si>
  <si>
    <t xml:space="preserve">Letohrádek Portheimka, čp. 68, Štefánikova 12 - PD, </t>
  </si>
  <si>
    <t>Výdaje na průzkumy, studie</t>
  </si>
  <si>
    <t xml:space="preserve">Rekonstrukce Dětského ostrova </t>
  </si>
  <si>
    <t>Bydlení pro seniory, P5 Hlubočepy, - novostavba na pozemku v k.ú. Hlubočepy, p.č. 149/4, včetně návrhu dopravy v klidu (PD)</t>
  </si>
  <si>
    <t>Investiční část nákladů na opravy bytových jednotek MČ Praha 5</t>
  </si>
  <si>
    <t>Výstavba objektu u parku Sacré Couer</t>
  </si>
  <si>
    <t>Výdaje na průzkumy, studie a projekty NP,BH</t>
  </si>
  <si>
    <t xml:space="preserve">Plzeňská č.p. 442 a 445, vybudování výtahů a schodišťových plošin </t>
  </si>
  <si>
    <t>Vypořádání s nájemci bytů, kteří zhodnotili byt na vlastní náklady a chtějí  byt. jednotku vrátit</t>
  </si>
  <si>
    <t xml:space="preserve">Odkoupení pozemků par. č. 1320/4 k.ú. Hlubočepy  od FK Zlíchov </t>
  </si>
  <si>
    <t xml:space="preserve">Investiční výdaje v budovách úřadu v souvislosti s prováděnými úpravami  </t>
  </si>
  <si>
    <t>Systém samoobslužného klíčového hospodářství - objekt Nám. 14. října č. 1381/4</t>
  </si>
  <si>
    <t>Studie vestavby do podkroví objektu Preslova č. 4</t>
  </si>
  <si>
    <t xml:space="preserve">Digitální telefonní ústředna s integrací stávající sítě </t>
  </si>
  <si>
    <t xml:space="preserve">Platební automaty na výběr správních poplatků a pokut  </t>
  </si>
  <si>
    <t xml:space="preserve">Obnova vyvolávacího systému Plzeňská </t>
  </si>
  <si>
    <t>Tabulka č. 17
v tis. Kč</t>
  </si>
  <si>
    <t>Tabulka č. 19
v tis. Kč</t>
  </si>
  <si>
    <t>Tabulka č. 20
v tis. Kč</t>
  </si>
  <si>
    <t>Tabulka č. 21
v tis. Kč</t>
  </si>
  <si>
    <t>Tabulka č. 22
v tis. Kč</t>
  </si>
  <si>
    <t>Tabulka č. 23
v tis.Kč</t>
  </si>
  <si>
    <t>Tabulka č. 24
         v tis. Kč</t>
  </si>
  <si>
    <t>Tabulka č. 25
         v tis.Kč</t>
  </si>
  <si>
    <t>Tabulka č. 26
v tis.Kč</t>
  </si>
  <si>
    <t>Tabulka č. 28
v tis. Kč</t>
  </si>
  <si>
    <t>Tabulka č. 29
v tis. Kč</t>
  </si>
  <si>
    <t>Tabulka č. 30
v tis. Kč</t>
  </si>
  <si>
    <t>Tabulka č. 31
v tis. Kč</t>
  </si>
  <si>
    <t>ZŠ Weberova, objekt Weberova 1090/1 - pokračování rekonstrukce fasád, pavilon E</t>
  </si>
  <si>
    <t>Na Hřebenkách 2765/3a Jesle, čp. 276/3, zateplení objektů</t>
  </si>
  <si>
    <t>Holečkova 3297/38a - Komunitní centrum Prádelna - realizace bezpečnostních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</si>
</sst>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"/>
    <numFmt numFmtId="165" formatCode="#,##0.0"/>
    <numFmt numFmtId="166" formatCode="#,##0.0\ _K_č"/>
  </numFmts>
  <fonts count="7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"/>
      <family val="1"/>
    </font>
    <font>
      <sz val="10"/>
      <name val="Times New Roman CE"/>
      <charset val="238"/>
    </font>
    <font>
      <sz val="12"/>
      <name val="Arial CE"/>
      <charset val="238"/>
    </font>
    <font>
      <sz val="8"/>
      <name val="Arial CE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11"/>
      <name val="Times New Roman CE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 CE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8"/>
      <name val="Times New Roman CE"/>
      <charset val="238"/>
    </font>
    <font>
      <sz val="9"/>
      <name val="Times New Roman CE"/>
      <charset val="238"/>
    </font>
    <font>
      <b/>
      <sz val="14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4"/>
      <name val="Times New Roman CE"/>
      <charset val="238"/>
    </font>
    <font>
      <sz val="11"/>
      <name val="Arial CE"/>
      <charset val="238"/>
    </font>
    <font>
      <sz val="11"/>
      <name val="Times New Roman CE"/>
      <charset val="238"/>
    </font>
    <font>
      <b/>
      <sz val="11"/>
      <name val="Arial CE"/>
      <charset val="238"/>
    </font>
    <font>
      <b/>
      <sz val="9"/>
      <name val="Times New Roman CE"/>
      <family val="1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8"/>
      <name val="Times New Roman CE"/>
      <family val="1"/>
      <charset val="238"/>
    </font>
    <font>
      <sz val="11"/>
      <color indexed="10"/>
      <name val="Arial CE"/>
      <family val="2"/>
      <charset val="238"/>
    </font>
    <font>
      <sz val="11"/>
      <name val="Times New Roman"/>
      <family val="1"/>
    </font>
    <font>
      <u/>
      <sz val="11"/>
      <color indexed="12"/>
      <name val="Times New Roman CE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 CE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4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22"/>
      </right>
      <top/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14996795556505021"/>
      </bottom>
      <diagonal/>
    </border>
    <border>
      <left style="thin">
        <color indexed="22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22"/>
      </right>
      <top style="thin">
        <color theme="0" tint="-0.1499679555650502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ashed">
        <color theme="0" tint="-0.24994659260841701"/>
      </right>
      <top/>
      <bottom/>
      <diagonal/>
    </border>
    <border>
      <left style="thin">
        <color indexed="55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55"/>
      </left>
      <right style="dashed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22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 style="double">
        <color indexed="64"/>
      </right>
      <top style="thin">
        <color indexed="22"/>
      </top>
      <bottom/>
      <diagonal/>
    </border>
    <border>
      <left style="thin">
        <color indexed="22"/>
      </left>
      <right style="double">
        <color indexed="64"/>
      </right>
      <top/>
      <bottom style="thin">
        <color indexed="22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22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 style="double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double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1499984740745262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22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249977111117893"/>
      </top>
      <bottom style="thin">
        <color indexed="64"/>
      </bottom>
      <diagonal/>
    </border>
    <border>
      <left style="thin">
        <color indexed="55"/>
      </left>
      <right style="dashed">
        <color theme="0" tint="-0.24994659260841701"/>
      </right>
      <top style="thin">
        <color theme="0" tint="-0.249977111117893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55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2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indexed="22"/>
      </left>
      <right/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22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679555650502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indexed="55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55"/>
      </left>
      <right/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indexed="22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249977111117893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22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1499984740745262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9" fontId="1" fillId="0" borderId="0" applyFont="0" applyFill="0" applyBorder="0" applyAlignment="0" applyProtection="0"/>
  </cellStyleXfs>
  <cellXfs count="2275">
    <xf numFmtId="0" fontId="0" fillId="0" borderId="0" xfId="0"/>
    <xf numFmtId="0" fontId="0" fillId="0" borderId="0" xfId="0" applyBorder="1"/>
    <xf numFmtId="0" fontId="3" fillId="0" borderId="0" xfId="3" applyFill="1" applyBorder="1" applyAlignment="1" applyProtection="1">
      <alignment horizontal="left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4" fillId="0" borderId="0" xfId="3" applyFont="1" applyFill="1" applyBorder="1" applyAlignment="1" applyProtection="1">
      <alignment horizontal="left" vertical="center"/>
    </xf>
    <xf numFmtId="0" fontId="8" fillId="0" borderId="2" xfId="3" applyFont="1" applyFill="1" applyBorder="1" applyAlignment="1" applyProtection="1">
      <alignment horizontal="left" vertical="center"/>
    </xf>
    <xf numFmtId="0" fontId="11" fillId="0" borderId="3" xfId="3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0" fontId="17" fillId="0" borderId="2" xfId="3" applyFont="1" applyFill="1" applyBorder="1" applyAlignment="1" applyProtection="1">
      <alignment horizontal="left" vertical="center"/>
    </xf>
    <xf numFmtId="165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6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165" fontId="11" fillId="0" borderId="14" xfId="0" applyNumberFormat="1" applyFont="1" applyFill="1" applyBorder="1" applyAlignment="1" applyProtection="1">
      <alignment horizontal="righ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65" fontId="11" fillId="0" borderId="8" xfId="0" applyNumberFormat="1" applyFont="1" applyFill="1" applyBorder="1" applyAlignment="1" applyProtection="1">
      <alignment horizontal="right" vertical="center" wrapText="1"/>
    </xf>
    <xf numFmtId="165" fontId="11" fillId="0" borderId="15" xfId="0" applyNumberFormat="1" applyFont="1" applyFill="1" applyBorder="1" applyAlignment="1" applyProtection="1">
      <alignment horizontal="right" vertical="center" wrapText="1"/>
    </xf>
    <xf numFmtId="165" fontId="17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7" xfId="3" applyFont="1" applyFill="1" applyBorder="1" applyAlignment="1" applyProtection="1">
      <alignment horizontal="left" vertical="center"/>
      <protection locked="0"/>
    </xf>
    <xf numFmtId="165" fontId="17" fillId="0" borderId="10" xfId="0" applyNumberFormat="1" applyFont="1" applyFill="1" applyBorder="1" applyAlignment="1" applyProtection="1">
      <alignment horizontal="right" vertical="center" wrapText="1"/>
    </xf>
    <xf numFmtId="165" fontId="11" fillId="0" borderId="10" xfId="0" applyNumberFormat="1" applyFont="1" applyFill="1" applyBorder="1" applyAlignment="1" applyProtection="1">
      <alignment horizontal="righ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165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" xfId="3" applyFont="1" applyFill="1" applyBorder="1" applyAlignment="1" applyProtection="1">
      <alignment horizontal="left" vertical="center"/>
      <protection locked="0"/>
    </xf>
    <xf numFmtId="165" fontId="17" fillId="0" borderId="5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1" fillId="0" borderId="11" xfId="3" applyFont="1" applyFill="1" applyBorder="1" applyAlignment="1" applyProtection="1">
      <alignment horizontal="left" vertical="center"/>
    </xf>
    <xf numFmtId="165" fontId="17" fillId="0" borderId="6" xfId="0" applyNumberFormat="1" applyFont="1" applyFill="1" applyBorder="1" applyAlignment="1" applyProtection="1">
      <alignment horizontal="right" vertical="center" wrapText="1"/>
    </xf>
    <xf numFmtId="165" fontId="17" fillId="0" borderId="9" xfId="0" applyNumberFormat="1" applyFont="1" applyFill="1" applyBorder="1" applyAlignment="1" applyProtection="1">
      <alignment horizontal="right" vertical="center" wrapText="1"/>
    </xf>
    <xf numFmtId="165" fontId="11" fillId="0" borderId="21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5" fontId="8" fillId="0" borderId="6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0" fontId="0" fillId="0" borderId="0" xfId="0" applyFill="1" applyProtection="1">
      <protection locked="0"/>
    </xf>
    <xf numFmtId="165" fontId="8" fillId="0" borderId="7" xfId="0" applyNumberFormat="1" applyFont="1" applyFill="1" applyBorder="1" applyAlignment="1" applyProtection="1">
      <alignment horizontal="right" vertical="center" wrapText="1"/>
    </xf>
    <xf numFmtId="0" fontId="8" fillId="0" borderId="7" xfId="3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right" vertical="center" wrapText="1"/>
    </xf>
    <xf numFmtId="0" fontId="0" fillId="0" borderId="0" xfId="0" applyFill="1" applyBorder="1" applyProtection="1"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6" fillId="0" borderId="13" xfId="0" applyFont="1" applyFill="1" applyBorder="1" applyAlignment="1" applyProtection="1">
      <alignment horizontal="left" vertical="center"/>
    </xf>
    <xf numFmtId="165" fontId="6" fillId="0" borderId="23" xfId="0" applyNumberFormat="1" applyFont="1" applyFill="1" applyBorder="1" applyAlignment="1" applyProtection="1">
      <alignment horizontal="right" vertical="center" shrinkToFit="1"/>
    </xf>
    <xf numFmtId="0" fontId="14" fillId="0" borderId="3" xfId="3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horizontal="righ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65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1" xfId="3" applyFont="1" applyFill="1" applyBorder="1" applyAlignment="1" applyProtection="1">
      <alignment vertical="center"/>
      <protection locked="0"/>
    </xf>
    <xf numFmtId="165" fontId="30" fillId="0" borderId="0" xfId="0" applyNumberFormat="1" applyFont="1" applyFill="1" applyBorder="1" applyAlignment="1">
      <alignment vertical="center"/>
    </xf>
    <xf numFmtId="0" fontId="33" fillId="0" borderId="0" xfId="0" applyFont="1" applyFill="1" applyAlignment="1" applyProtection="1">
      <alignment horizontal="righ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5" fontId="20" fillId="0" borderId="7" xfId="0" applyNumberFormat="1" applyFont="1" applyFill="1" applyBorder="1" applyAlignment="1" applyProtection="1">
      <alignment horizontal="right" vertical="center" wrapText="1"/>
    </xf>
    <xf numFmtId="0" fontId="28" fillId="0" borderId="6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165" fontId="30" fillId="0" borderId="0" xfId="0" applyNumberFormat="1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18" fillId="0" borderId="0" xfId="0" applyFont="1" applyBorder="1"/>
    <xf numFmtId="0" fontId="25" fillId="0" borderId="0" xfId="0" applyFont="1" applyBorder="1"/>
    <xf numFmtId="165" fontId="8" fillId="0" borderId="19" xfId="0" applyNumberFormat="1" applyFont="1" applyFill="1" applyBorder="1" applyAlignment="1" applyProtection="1">
      <alignment horizontal="right" vertical="center" wrapText="1"/>
    </xf>
    <xf numFmtId="165" fontId="8" fillId="0" borderId="23" xfId="0" applyNumberFormat="1" applyFont="1" applyFill="1" applyBorder="1" applyAlignment="1" applyProtection="1">
      <alignment horizontal="right" vertical="center" wrapText="1"/>
    </xf>
    <xf numFmtId="165" fontId="14" fillId="0" borderId="8" xfId="0" applyNumberFormat="1" applyFont="1" applyFill="1" applyBorder="1" applyAlignment="1" applyProtection="1">
      <alignment horizontal="right" vertical="center" wrapText="1"/>
    </xf>
    <xf numFmtId="165" fontId="14" fillId="0" borderId="9" xfId="0" applyNumberFormat="1" applyFont="1" applyFill="1" applyBorder="1" applyAlignment="1" applyProtection="1">
      <alignment horizontal="right" vertical="center" wrapText="1"/>
    </xf>
    <xf numFmtId="165" fontId="14" fillId="0" borderId="17" xfId="0" applyNumberFormat="1" applyFont="1" applyFill="1" applyBorder="1" applyAlignment="1" applyProtection="1">
      <alignment horizontal="right" vertical="center" wrapText="1"/>
    </xf>
    <xf numFmtId="165" fontId="8" fillId="0" borderId="27" xfId="0" applyNumberFormat="1" applyFont="1" applyFill="1" applyBorder="1" applyAlignment="1" applyProtection="1">
      <alignment horizontal="right" vertical="center" wrapText="1"/>
    </xf>
    <xf numFmtId="0" fontId="14" fillId="0" borderId="3" xfId="3" applyFont="1" applyFill="1" applyBorder="1" applyAlignment="1" applyProtection="1">
      <alignment horizontal="left" vertical="center"/>
    </xf>
    <xf numFmtId="165" fontId="8" fillId="0" borderId="12" xfId="0" applyNumberFormat="1" applyFont="1" applyFill="1" applyBorder="1" applyAlignment="1" applyProtection="1">
      <alignment horizontal="right" vertical="center"/>
    </xf>
    <xf numFmtId="165" fontId="17" fillId="0" borderId="30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21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0" xfId="0" applyNumberFormat="1" applyFont="1" applyFill="1" applyBorder="1" applyAlignment="1" applyProtection="1">
      <alignment horizontal="right" vertical="center" wrapText="1"/>
    </xf>
    <xf numFmtId="0" fontId="30" fillId="0" borderId="27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vertical="center"/>
    </xf>
    <xf numFmtId="165" fontId="8" fillId="0" borderId="13" xfId="0" applyNumberFormat="1" applyFont="1" applyFill="1" applyBorder="1" applyAlignment="1" applyProtection="1">
      <alignment horizontal="right" vertical="center" wrapText="1"/>
    </xf>
    <xf numFmtId="0" fontId="14" fillId="0" borderId="11" xfId="3" applyFont="1" applyFill="1" applyBorder="1" applyAlignment="1" applyProtection="1">
      <alignment horizontal="left" vertical="center"/>
    </xf>
    <xf numFmtId="165" fontId="14" fillId="0" borderId="32" xfId="0" applyNumberFormat="1" applyFont="1" applyFill="1" applyBorder="1" applyAlignment="1" applyProtection="1">
      <alignment horizontal="right" vertical="center" wrapText="1"/>
    </xf>
    <xf numFmtId="165" fontId="14" fillId="0" borderId="15" xfId="0" applyNumberFormat="1" applyFont="1" applyFill="1" applyBorder="1" applyAlignment="1" applyProtection="1">
      <alignment horizontal="right" vertical="center" wrapText="1"/>
    </xf>
    <xf numFmtId="165" fontId="20" fillId="0" borderId="10" xfId="0" applyNumberFormat="1" applyFont="1" applyFill="1" applyBorder="1" applyAlignment="1" applyProtection="1">
      <alignment horizontal="right" vertical="center" wrapText="1"/>
    </xf>
    <xf numFmtId="0" fontId="14" fillId="0" borderId="11" xfId="3" applyFont="1" applyFill="1" applyBorder="1" applyAlignment="1" applyProtection="1">
      <alignment horizontal="left" vertical="center"/>
      <protection locked="0"/>
    </xf>
    <xf numFmtId="165" fontId="14" fillId="0" borderId="33" xfId="0" applyNumberFormat="1" applyFont="1" applyFill="1" applyBorder="1" applyAlignment="1" applyProtection="1">
      <alignment horizontal="right" vertical="center" wrapText="1"/>
    </xf>
    <xf numFmtId="165" fontId="14" fillId="0" borderId="11" xfId="0" applyNumberFormat="1" applyFont="1" applyFill="1" applyBorder="1" applyAlignment="1" applyProtection="1">
      <alignment horizontal="right" vertical="center" wrapText="1"/>
    </xf>
    <xf numFmtId="165" fontId="8" fillId="0" borderId="0" xfId="0" applyNumberFormat="1" applyFont="1" applyFill="1" applyBorder="1" applyAlignment="1" applyProtection="1">
      <alignment horizontal="right" vertical="center" wrapText="1"/>
    </xf>
    <xf numFmtId="165" fontId="8" fillId="0" borderId="14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 applyFill="1" applyProtection="1">
      <protection locked="0"/>
    </xf>
    <xf numFmtId="0" fontId="15" fillId="0" borderId="3" xfId="3" applyFont="1" applyFill="1" applyBorder="1" applyAlignment="1" applyProtection="1">
      <alignment horizontal="left" vertical="center"/>
    </xf>
    <xf numFmtId="165" fontId="20" fillId="0" borderId="5" xfId="0" applyNumberFormat="1" applyFont="1" applyFill="1" applyBorder="1" applyAlignment="1" applyProtection="1">
      <alignment horizontal="right" vertical="center" wrapText="1"/>
    </xf>
    <xf numFmtId="165" fontId="14" fillId="0" borderId="34" xfId="0" applyNumberFormat="1" applyFont="1" applyFill="1" applyBorder="1" applyAlignment="1" applyProtection="1">
      <alignment horizontal="right" vertical="center" wrapText="1"/>
    </xf>
    <xf numFmtId="0" fontId="5" fillId="0" borderId="11" xfId="3" applyFont="1" applyFill="1" applyBorder="1" applyAlignment="1" applyProtection="1">
      <alignment horizontal="left" vertical="center"/>
      <protection locked="0"/>
    </xf>
    <xf numFmtId="0" fontId="32" fillId="0" borderId="0" xfId="0" applyFont="1"/>
    <xf numFmtId="164" fontId="32" fillId="0" borderId="0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vertical="center"/>
    </xf>
    <xf numFmtId="165" fontId="13" fillId="0" borderId="2" xfId="0" applyNumberFormat="1" applyFont="1" applyFill="1" applyBorder="1" applyAlignment="1">
      <alignment horizontal="right" vertical="center" wrapText="1"/>
    </xf>
    <xf numFmtId="165" fontId="13" fillId="0" borderId="6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vertical="center"/>
    </xf>
    <xf numFmtId="164" fontId="13" fillId="0" borderId="2" xfId="0" applyNumberFormat="1" applyFont="1" applyFill="1" applyBorder="1" applyAlignment="1">
      <alignment vertical="center"/>
    </xf>
    <xf numFmtId="164" fontId="13" fillId="0" borderId="24" xfId="0" applyNumberFormat="1" applyFont="1" applyFill="1" applyBorder="1" applyAlignment="1">
      <alignment vertical="center"/>
    </xf>
    <xf numFmtId="165" fontId="13" fillId="0" borderId="24" xfId="0" applyNumberFormat="1" applyFont="1" applyFill="1" applyBorder="1" applyAlignment="1">
      <alignment horizontal="right" vertical="center" wrapText="1"/>
    </xf>
    <xf numFmtId="165" fontId="13" fillId="0" borderId="4" xfId="0" applyNumberFormat="1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4" fontId="26" fillId="0" borderId="3" xfId="0" applyNumberFormat="1" applyFont="1" applyFill="1" applyBorder="1" applyAlignment="1">
      <alignment vertical="center"/>
    </xf>
    <xf numFmtId="165" fontId="10" fillId="0" borderId="30" xfId="0" applyNumberFormat="1" applyFont="1" applyFill="1" applyBorder="1" applyAlignment="1">
      <alignment horizontal="right" vertical="center" wrapText="1"/>
    </xf>
    <xf numFmtId="165" fontId="10" fillId="0" borderId="8" xfId="0" applyNumberFormat="1" applyFont="1" applyFill="1" applyBorder="1" applyAlignment="1">
      <alignment horizontal="right" vertical="center" wrapText="1"/>
    </xf>
    <xf numFmtId="0" fontId="13" fillId="0" borderId="0" xfId="0" applyFont="1"/>
    <xf numFmtId="165" fontId="11" fillId="0" borderId="39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40" xfId="0" applyFont="1" applyBorder="1"/>
    <xf numFmtId="0" fontId="40" fillId="0" borderId="0" xfId="0" applyFont="1" applyAlignment="1">
      <alignment vertical="center"/>
    </xf>
    <xf numFmtId="0" fontId="30" fillId="2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165" fontId="28" fillId="0" borderId="6" xfId="0" applyNumberFormat="1" applyFont="1" applyFill="1" applyBorder="1" applyAlignment="1">
      <alignment horizontal="right" vertical="center"/>
    </xf>
    <xf numFmtId="0" fontId="29" fillId="0" borderId="41" xfId="0" applyFont="1" applyFill="1" applyBorder="1" applyAlignment="1" applyProtection="1">
      <alignment horizontal="right" vertical="center" wrapText="1"/>
      <protection locked="0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vertical="center"/>
    </xf>
    <xf numFmtId="0" fontId="30" fillId="0" borderId="47" xfId="0" applyFont="1" applyFill="1" applyBorder="1" applyAlignment="1">
      <alignment vertical="center"/>
    </xf>
    <xf numFmtId="165" fontId="30" fillId="0" borderId="48" xfId="0" applyNumberFormat="1" applyFont="1" applyBorder="1" applyAlignment="1">
      <alignment vertical="center"/>
    </xf>
    <xf numFmtId="165" fontId="30" fillId="0" borderId="49" xfId="0" applyNumberFormat="1" applyFont="1" applyBorder="1" applyAlignment="1">
      <alignment vertical="center"/>
    </xf>
    <xf numFmtId="165" fontId="30" fillId="0" borderId="49" xfId="0" applyNumberFormat="1" applyFont="1" applyFill="1" applyBorder="1" applyAlignment="1">
      <alignment vertical="center"/>
    </xf>
    <xf numFmtId="165" fontId="30" fillId="0" borderId="39" xfId="0" applyNumberFormat="1" applyFont="1" applyBorder="1" applyAlignment="1">
      <alignment vertical="center"/>
    </xf>
    <xf numFmtId="165" fontId="30" fillId="0" borderId="39" xfId="0" applyNumberFormat="1" applyFont="1" applyFill="1" applyBorder="1" applyAlignment="1">
      <alignment vertical="center"/>
    </xf>
    <xf numFmtId="165" fontId="30" fillId="0" borderId="50" xfId="0" applyNumberFormat="1" applyFont="1" applyBorder="1" applyAlignment="1">
      <alignment vertical="center"/>
    </xf>
    <xf numFmtId="165" fontId="30" fillId="0" borderId="16" xfId="0" applyNumberFormat="1" applyFont="1" applyFill="1" applyBorder="1" applyAlignment="1">
      <alignment vertical="center"/>
    </xf>
    <xf numFmtId="165" fontId="30" fillId="0" borderId="51" xfId="0" applyNumberFormat="1" applyFont="1" applyFill="1" applyBorder="1" applyAlignment="1">
      <alignment vertical="center"/>
    </xf>
    <xf numFmtId="165" fontId="30" fillId="0" borderId="52" xfId="0" applyNumberFormat="1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65" fontId="28" fillId="0" borderId="15" xfId="0" applyNumberFormat="1" applyFont="1" applyFill="1" applyBorder="1" applyAlignment="1">
      <alignment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vertical="center"/>
    </xf>
    <xf numFmtId="165" fontId="30" fillId="0" borderId="56" xfId="0" applyNumberFormat="1" applyFont="1" applyFill="1" applyBorder="1" applyAlignment="1">
      <alignment vertical="center"/>
    </xf>
    <xf numFmtId="0" fontId="30" fillId="0" borderId="57" xfId="0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vertical="center"/>
    </xf>
    <xf numFmtId="165" fontId="30" fillId="0" borderId="58" xfId="0" applyNumberFormat="1" applyFont="1" applyFill="1" applyBorder="1" applyAlignment="1">
      <alignment vertical="center"/>
    </xf>
    <xf numFmtId="165" fontId="28" fillId="0" borderId="59" xfId="0" applyNumberFormat="1" applyFont="1" applyFill="1" applyBorder="1" applyAlignment="1">
      <alignment vertical="center"/>
    </xf>
    <xf numFmtId="0" fontId="38" fillId="2" borderId="0" xfId="0" applyNumberFormat="1" applyFont="1" applyFill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165" fontId="8" fillId="0" borderId="61" xfId="0" applyNumberFormat="1" applyFont="1" applyFill="1" applyBorder="1" applyAlignment="1" applyProtection="1">
      <alignment horizontal="right" vertical="center" wrapText="1"/>
    </xf>
    <xf numFmtId="165" fontId="17" fillId="0" borderId="62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165" fontId="22" fillId="0" borderId="14" xfId="0" applyNumberFormat="1" applyFont="1" applyFill="1" applyBorder="1" applyAlignment="1" applyProtection="1">
      <alignment vertical="center" wrapText="1"/>
    </xf>
    <xf numFmtId="0" fontId="30" fillId="0" borderId="63" xfId="0" applyFont="1" applyBorder="1" applyAlignment="1">
      <alignment vertical="center"/>
    </xf>
    <xf numFmtId="0" fontId="30" fillId="0" borderId="64" xfId="0" applyFont="1" applyBorder="1" applyAlignment="1">
      <alignment vertical="center"/>
    </xf>
    <xf numFmtId="0" fontId="30" fillId="0" borderId="65" xfId="0" applyFont="1" applyBorder="1" applyAlignment="1">
      <alignment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vertical="center"/>
    </xf>
    <xf numFmtId="0" fontId="30" fillId="0" borderId="64" xfId="0" applyFont="1" applyFill="1" applyBorder="1" applyAlignment="1">
      <alignment vertical="center"/>
    </xf>
    <xf numFmtId="0" fontId="46" fillId="0" borderId="0" xfId="0" applyNumberFormat="1" applyFont="1" applyBorder="1" applyAlignment="1">
      <alignment horizontal="right" vertical="center" wrapText="1"/>
    </xf>
    <xf numFmtId="165" fontId="28" fillId="0" borderId="67" xfId="0" applyNumberFormat="1" applyFont="1" applyFill="1" applyBorder="1" applyAlignment="1">
      <alignment horizontal="right" vertical="center"/>
    </xf>
    <xf numFmtId="165" fontId="28" fillId="0" borderId="68" xfId="0" applyNumberFormat="1" applyFont="1" applyFill="1" applyBorder="1" applyAlignment="1">
      <alignment horizontal="right" vertical="center"/>
    </xf>
    <xf numFmtId="165" fontId="8" fillId="0" borderId="13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2" fillId="0" borderId="0" xfId="6" applyFont="1" applyFill="1" applyAlignment="1">
      <alignment horizontal="right" vertical="center" wrapText="1"/>
    </xf>
    <xf numFmtId="49" fontId="8" fillId="0" borderId="6" xfId="6" applyNumberFormat="1" applyFont="1" applyFill="1" applyBorder="1" applyAlignment="1" applyProtection="1">
      <alignment horizontal="left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8" fillId="0" borderId="12" xfId="6" applyFont="1" applyFill="1" applyBorder="1" applyAlignment="1" applyProtection="1">
      <alignment horizontal="center" vertical="center" wrapText="1"/>
    </xf>
    <xf numFmtId="0" fontId="11" fillId="0" borderId="0" xfId="6" applyFont="1" applyFill="1"/>
    <xf numFmtId="0" fontId="11" fillId="0" borderId="17" xfId="3" applyFont="1" applyFill="1" applyBorder="1" applyAlignment="1" applyProtection="1">
      <alignment vertical="center"/>
    </xf>
    <xf numFmtId="165" fontId="11" fillId="0" borderId="33" xfId="6" applyNumberFormat="1" applyFont="1" applyFill="1" applyBorder="1" applyAlignment="1" applyProtection="1">
      <alignment horizontal="right" vertical="center" wrapText="1"/>
      <protection locked="0"/>
    </xf>
    <xf numFmtId="0" fontId="8" fillId="0" borderId="22" xfId="3" applyFont="1" applyFill="1" applyBorder="1" applyAlignment="1" applyProtection="1">
      <alignment horizontal="left" vertical="center"/>
    </xf>
    <xf numFmtId="165" fontId="8" fillId="0" borderId="69" xfId="6" applyNumberFormat="1" applyFont="1" applyFill="1" applyBorder="1" applyAlignment="1" applyProtection="1">
      <alignment horizontal="right" vertical="center" wrapText="1"/>
    </xf>
    <xf numFmtId="165" fontId="11" fillId="0" borderId="70" xfId="6" applyNumberFormat="1" applyFont="1" applyFill="1" applyBorder="1" applyAlignment="1" applyProtection="1">
      <alignment horizontal="right" vertical="center" wrapText="1"/>
      <protection locked="0"/>
    </xf>
    <xf numFmtId="165" fontId="11" fillId="0" borderId="71" xfId="6" applyNumberFormat="1" applyFont="1" applyFill="1" applyBorder="1" applyAlignment="1" applyProtection="1">
      <alignment horizontal="right" vertical="center" wrapText="1"/>
      <protection locked="0"/>
    </xf>
    <xf numFmtId="165" fontId="8" fillId="0" borderId="72" xfId="6" applyNumberFormat="1" applyFont="1" applyFill="1" applyBorder="1" applyAlignment="1" applyProtection="1">
      <alignment horizontal="right" vertical="center" wrapText="1"/>
    </xf>
    <xf numFmtId="49" fontId="40" fillId="0" borderId="4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18" fillId="0" borderId="0" xfId="0" applyFont="1"/>
    <xf numFmtId="165" fontId="8" fillId="0" borderId="13" xfId="0" applyNumberFormat="1" applyFont="1" applyFill="1" applyBorder="1" applyAlignment="1" applyProtection="1">
      <alignment horizontal="left" vertical="center"/>
    </xf>
    <xf numFmtId="165" fontId="8" fillId="0" borderId="12" xfId="0" applyNumberFormat="1" applyFont="1" applyFill="1" applyBorder="1" applyAlignment="1" applyProtection="1">
      <alignment horizontal="right" vertical="center" wrapText="1"/>
    </xf>
    <xf numFmtId="165" fontId="24" fillId="0" borderId="30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right" vertical="center" wrapText="1"/>
    </xf>
    <xf numFmtId="165" fontId="13" fillId="3" borderId="13" xfId="0" applyNumberFormat="1" applyFont="1" applyFill="1" applyBorder="1" applyAlignment="1">
      <alignment horizontal="right" vertical="center" wrapText="1"/>
    </xf>
    <xf numFmtId="165" fontId="10" fillId="0" borderId="3" xfId="0" applyNumberFormat="1" applyFont="1" applyFill="1" applyBorder="1" applyAlignment="1">
      <alignment horizontal="right" vertical="center" wrapText="1"/>
    </xf>
    <xf numFmtId="165" fontId="13" fillId="0" borderId="10" xfId="0" applyNumberFormat="1" applyFont="1" applyFill="1" applyBorder="1" applyAlignment="1">
      <alignment horizontal="right" vertical="center" wrapText="1"/>
    </xf>
    <xf numFmtId="165" fontId="13" fillId="0" borderId="23" xfId="0" applyNumberFormat="1" applyFont="1" applyFill="1" applyBorder="1" applyAlignment="1">
      <alignment horizontal="right" vertical="center" wrapText="1"/>
    </xf>
    <xf numFmtId="0" fontId="13" fillId="0" borderId="13" xfId="0" applyFont="1" applyBorder="1" applyAlignment="1">
      <alignment vertical="center"/>
    </xf>
    <xf numFmtId="164" fontId="13" fillId="0" borderId="9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0" fontId="8" fillId="0" borderId="13" xfId="3" applyFont="1" applyFill="1" applyBorder="1" applyAlignment="1" applyProtection="1">
      <alignment horizontal="left" vertical="center"/>
    </xf>
    <xf numFmtId="165" fontId="11" fillId="0" borderId="17" xfId="0" applyNumberFormat="1" applyFont="1" applyFill="1" applyBorder="1" applyAlignment="1" applyProtection="1">
      <alignment horizontal="right" vertical="center" wrapText="1"/>
    </xf>
    <xf numFmtId="165" fontId="30" fillId="4" borderId="4" xfId="0" applyNumberFormat="1" applyFont="1" applyFill="1" applyBorder="1" applyAlignment="1">
      <alignment horizontal="right" vertical="center"/>
    </xf>
    <xf numFmtId="165" fontId="30" fillId="0" borderId="39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30" fillId="0" borderId="6" xfId="5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vertical="center"/>
    </xf>
    <xf numFmtId="165" fontId="28" fillId="0" borderId="75" xfId="0" applyNumberFormat="1" applyFont="1" applyFill="1" applyBorder="1" applyAlignment="1">
      <alignment horizontal="right" vertical="center"/>
    </xf>
    <xf numFmtId="165" fontId="28" fillId="0" borderId="76" xfId="0" applyNumberFormat="1" applyFont="1" applyFill="1" applyBorder="1" applyAlignment="1">
      <alignment horizontal="right" vertical="center"/>
    </xf>
    <xf numFmtId="165" fontId="28" fillId="0" borderId="77" xfId="0" applyNumberFormat="1" applyFont="1" applyFill="1" applyBorder="1" applyAlignment="1">
      <alignment horizontal="right" vertical="center"/>
    </xf>
    <xf numFmtId="165" fontId="28" fillId="0" borderId="5" xfId="0" applyNumberFormat="1" applyFont="1" applyFill="1" applyBorder="1" applyAlignment="1">
      <alignment horizontal="right" vertical="center"/>
    </xf>
    <xf numFmtId="165" fontId="28" fillId="0" borderId="5" xfId="1" applyNumberFormat="1" applyFont="1" applyFill="1" applyBorder="1" applyAlignment="1">
      <alignment horizontal="right" vertical="center"/>
    </xf>
    <xf numFmtId="49" fontId="30" fillId="0" borderId="0" xfId="0" applyNumberFormat="1" applyFont="1" applyFill="1" applyBorder="1" applyAlignment="1">
      <alignment horizontal="center" vertical="center"/>
    </xf>
    <xf numFmtId="165" fontId="30" fillId="0" borderId="78" xfId="0" applyNumberFormat="1" applyFont="1" applyFill="1" applyBorder="1" applyAlignment="1">
      <alignment horizontal="right" vertical="center"/>
    </xf>
    <xf numFmtId="165" fontId="30" fillId="0" borderId="67" xfId="0" applyNumberFormat="1" applyFont="1" applyFill="1" applyBorder="1" applyAlignment="1">
      <alignment horizontal="right" vertical="center"/>
    </xf>
    <xf numFmtId="165" fontId="30" fillId="0" borderId="68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vertical="center"/>
    </xf>
    <xf numFmtId="165" fontId="28" fillId="0" borderId="75" xfId="2" applyNumberFormat="1" applyFont="1" applyFill="1" applyBorder="1" applyAlignment="1">
      <alignment horizontal="right" vertical="center"/>
    </xf>
    <xf numFmtId="165" fontId="28" fillId="0" borderId="76" xfId="2" applyNumberFormat="1" applyFont="1" applyFill="1" applyBorder="1" applyAlignment="1">
      <alignment horizontal="right" vertical="center"/>
    </xf>
    <xf numFmtId="49" fontId="30" fillId="0" borderId="79" xfId="0" applyNumberFormat="1" applyFont="1" applyFill="1" applyBorder="1" applyAlignment="1">
      <alignment horizontal="center" vertical="center"/>
    </xf>
    <xf numFmtId="165" fontId="28" fillId="0" borderId="39" xfId="1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165" fontId="17" fillId="0" borderId="30" xfId="0" applyNumberFormat="1" applyFont="1" applyFill="1" applyBorder="1" applyAlignment="1" applyProtection="1">
      <alignment horizontal="right" vertical="center" wrapText="1"/>
    </xf>
    <xf numFmtId="165" fontId="17" fillId="0" borderId="14" xfId="0" applyNumberFormat="1" applyFont="1" applyFill="1" applyBorder="1" applyAlignment="1" applyProtection="1">
      <alignment horizontal="right" vertical="center" wrapText="1"/>
    </xf>
    <xf numFmtId="165" fontId="8" fillId="0" borderId="12" xfId="0" applyNumberFormat="1" applyFont="1" applyFill="1" applyBorder="1" applyAlignment="1" applyProtection="1">
      <alignment horizontal="right"/>
    </xf>
    <xf numFmtId="165" fontId="8" fillId="0" borderId="23" xfId="0" applyNumberFormat="1" applyFont="1" applyFill="1" applyBorder="1" applyAlignment="1" applyProtection="1">
      <alignment horizontal="right"/>
    </xf>
    <xf numFmtId="0" fontId="14" fillId="0" borderId="3" xfId="0" applyFont="1" applyFill="1" applyBorder="1" applyAlignment="1" applyProtection="1">
      <alignment horizontal="left" vertical="center"/>
    </xf>
    <xf numFmtId="165" fontId="28" fillId="0" borderId="5" xfId="0" applyNumberFormat="1" applyFont="1" applyFill="1" applyBorder="1" applyAlignment="1">
      <alignment vertical="center"/>
    </xf>
    <xf numFmtId="0" fontId="30" fillId="0" borderId="44" xfId="0" applyFont="1" applyFill="1" applyBorder="1" applyAlignment="1">
      <alignment horizontal="center" vertical="center"/>
    </xf>
    <xf numFmtId="49" fontId="40" fillId="0" borderId="6" xfId="0" applyNumberFormat="1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left" vertical="center" wrapText="1" shrinkToFit="1"/>
    </xf>
    <xf numFmtId="0" fontId="14" fillId="0" borderId="17" xfId="3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left" vertical="center"/>
      <protection locked="0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165" fontId="11" fillId="0" borderId="32" xfId="0" applyNumberFormat="1" applyFont="1" applyFill="1" applyBorder="1" applyAlignment="1" applyProtection="1">
      <alignment horizontal="right" vertical="center" wrapText="1"/>
    </xf>
    <xf numFmtId="0" fontId="11" fillId="0" borderId="31" xfId="3" applyFont="1" applyFill="1" applyBorder="1" applyAlignment="1" applyProtection="1">
      <alignment vertical="center"/>
      <protection locked="0"/>
    </xf>
    <xf numFmtId="165" fontId="11" fillId="0" borderId="80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21" xfId="0" applyNumberFormat="1" applyFont="1" applyFill="1" applyBorder="1" applyAlignment="1" applyProtection="1">
      <alignment horizontal="right" vertical="center" wrapText="1"/>
    </xf>
    <xf numFmtId="165" fontId="20" fillId="0" borderId="18" xfId="0" applyNumberFormat="1" applyFont="1" applyFill="1" applyBorder="1" applyAlignment="1" applyProtection="1">
      <alignment horizontal="right" vertical="center" wrapText="1"/>
    </xf>
    <xf numFmtId="165" fontId="17" fillId="0" borderId="18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165" fontId="17" fillId="0" borderId="11" xfId="0" applyNumberFormat="1" applyFont="1" applyFill="1" applyBorder="1" applyAlignment="1" applyProtection="1">
      <alignment horizontal="right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165" fontId="17" fillId="0" borderId="27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right"/>
      <protection locked="0"/>
    </xf>
    <xf numFmtId="165" fontId="8" fillId="0" borderId="82" xfId="0" applyNumberFormat="1" applyFont="1" applyFill="1" applyBorder="1" applyAlignment="1" applyProtection="1">
      <alignment horizontal="right" vertical="center" wrapText="1"/>
    </xf>
    <xf numFmtId="0" fontId="8" fillId="0" borderId="79" xfId="3" applyFont="1" applyFill="1" applyBorder="1" applyAlignment="1" applyProtection="1">
      <alignment horizontal="left" vertical="center"/>
    </xf>
    <xf numFmtId="165" fontId="8" fillId="0" borderId="81" xfId="0" applyNumberFormat="1" applyFont="1" applyFill="1" applyBorder="1" applyAlignment="1" applyProtection="1">
      <alignment horizontal="right" vertical="center" wrapText="1"/>
    </xf>
    <xf numFmtId="0" fontId="27" fillId="0" borderId="82" xfId="0" applyFont="1" applyFill="1" applyBorder="1" applyAlignment="1" applyProtection="1">
      <alignment horizontal="center" vertical="center" wrapText="1"/>
      <protection locked="0"/>
    </xf>
    <xf numFmtId="165" fontId="8" fillId="0" borderId="72" xfId="0" applyNumberFormat="1" applyFont="1" applyFill="1" applyBorder="1" applyAlignment="1" applyProtection="1">
      <alignment horizontal="right" vertical="center" wrapText="1"/>
    </xf>
    <xf numFmtId="165" fontId="14" fillId="0" borderId="0" xfId="3" applyNumberFormat="1" applyFont="1" applyFill="1" applyBorder="1" applyAlignment="1" applyProtection="1">
      <alignment horizontal="right" vertical="center"/>
    </xf>
    <xf numFmtId="0" fontId="8" fillId="0" borderId="28" xfId="3" applyFont="1" applyFill="1" applyBorder="1" applyAlignment="1" applyProtection="1">
      <alignment horizontal="left" vertical="center"/>
    </xf>
    <xf numFmtId="49" fontId="30" fillId="0" borderId="137" xfId="0" applyNumberFormat="1" applyFont="1" applyFill="1" applyBorder="1" applyAlignment="1">
      <alignment vertical="center"/>
    </xf>
    <xf numFmtId="165" fontId="30" fillId="0" borderId="50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165" fontId="30" fillId="0" borderId="138" xfId="5" applyNumberFormat="1" applyFont="1" applyFill="1" applyBorder="1" applyAlignment="1">
      <alignment horizontal="right" vertical="center"/>
    </xf>
    <xf numFmtId="165" fontId="30" fillId="0" borderId="139" xfId="5" applyNumberFormat="1" applyFont="1" applyFill="1" applyBorder="1" applyAlignment="1">
      <alignment horizontal="right" vertical="center"/>
    </xf>
    <xf numFmtId="165" fontId="30" fillId="0" borderId="140" xfId="0" applyNumberFormat="1" applyFont="1" applyFill="1" applyBorder="1" applyAlignment="1">
      <alignment horizontal="right" vertical="center"/>
    </xf>
    <xf numFmtId="165" fontId="30" fillId="0" borderId="141" xfId="0" applyNumberFormat="1" applyFont="1" applyFill="1" applyBorder="1" applyAlignment="1">
      <alignment horizontal="right" vertical="center"/>
    </xf>
    <xf numFmtId="165" fontId="30" fillId="0" borderId="142" xfId="0" applyNumberFormat="1" applyFont="1" applyFill="1" applyBorder="1" applyAlignment="1">
      <alignment horizontal="right" vertical="center"/>
    </xf>
    <xf numFmtId="165" fontId="30" fillId="0" borderId="143" xfId="0" applyNumberFormat="1" applyFont="1" applyFill="1" applyBorder="1" applyAlignment="1">
      <alignment horizontal="right" vertical="center"/>
    </xf>
    <xf numFmtId="165" fontId="28" fillId="0" borderId="84" xfId="0" applyNumberFormat="1" applyFont="1" applyFill="1" applyBorder="1" applyAlignment="1">
      <alignment vertical="center"/>
    </xf>
    <xf numFmtId="165" fontId="28" fillId="0" borderId="85" xfId="0" applyNumberFormat="1" applyFont="1" applyFill="1" applyBorder="1" applyAlignment="1">
      <alignment vertical="center"/>
    </xf>
    <xf numFmtId="165" fontId="15" fillId="0" borderId="83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33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70" xfId="0" applyNumberFormat="1" applyFont="1" applyFill="1" applyBorder="1" applyAlignment="1" applyProtection="1">
      <alignment horizontal="right" vertical="center" wrapText="1"/>
      <protection locked="0"/>
    </xf>
    <xf numFmtId="165" fontId="30" fillId="0" borderId="144" xfId="0" applyNumberFormat="1" applyFont="1" applyFill="1" applyBorder="1" applyAlignment="1">
      <alignment horizontal="right" vertical="center"/>
    </xf>
    <xf numFmtId="165" fontId="30" fillId="0" borderId="145" xfId="0" applyNumberFormat="1" applyFont="1" applyFill="1" applyBorder="1" applyAlignment="1">
      <alignment horizontal="right" vertical="center"/>
    </xf>
    <xf numFmtId="165" fontId="30" fillId="0" borderId="146" xfId="0" applyNumberFormat="1" applyFont="1" applyFill="1" applyBorder="1" applyAlignment="1">
      <alignment horizontal="right" vertical="center"/>
    </xf>
    <xf numFmtId="165" fontId="30" fillId="0" borderId="147" xfId="0" applyNumberFormat="1" applyFont="1" applyFill="1" applyBorder="1" applyAlignment="1">
      <alignment horizontal="right" vertical="center"/>
    </xf>
    <xf numFmtId="49" fontId="30" fillId="0" borderId="148" xfId="0" applyNumberFormat="1" applyFont="1" applyFill="1" applyBorder="1" applyAlignment="1">
      <alignment vertical="center"/>
    </xf>
    <xf numFmtId="165" fontId="30" fillId="0" borderId="149" xfId="0" applyNumberFormat="1" applyFont="1" applyFill="1" applyBorder="1" applyAlignment="1">
      <alignment horizontal="right" vertical="center"/>
    </xf>
    <xf numFmtId="165" fontId="30" fillId="0" borderId="141" xfId="2" applyNumberFormat="1" applyFont="1" applyFill="1" applyBorder="1" applyAlignment="1">
      <alignment horizontal="right" vertical="center"/>
    </xf>
    <xf numFmtId="165" fontId="30" fillId="0" borderId="142" xfId="2" applyNumberFormat="1" applyFont="1" applyFill="1" applyBorder="1" applyAlignment="1">
      <alignment horizontal="right" vertical="center"/>
    </xf>
    <xf numFmtId="165" fontId="30" fillId="0" borderId="143" xfId="5" applyNumberFormat="1" applyFont="1" applyFill="1" applyBorder="1" applyAlignment="1">
      <alignment horizontal="right" vertical="center"/>
    </xf>
    <xf numFmtId="165" fontId="11" fillId="0" borderId="9" xfId="0" applyNumberFormat="1" applyFont="1" applyFill="1" applyBorder="1" applyAlignment="1" applyProtection="1">
      <alignment horizontal="right" vertical="center" wrapText="1"/>
    </xf>
    <xf numFmtId="165" fontId="11" fillId="0" borderId="11" xfId="0" applyNumberFormat="1" applyFont="1" applyFill="1" applyBorder="1" applyAlignment="1" applyProtection="1">
      <alignment horizontal="right" vertical="center" wrapText="1"/>
    </xf>
    <xf numFmtId="165" fontId="14" fillId="0" borderId="15" xfId="3" applyNumberFormat="1" applyFont="1" applyFill="1" applyBorder="1" applyAlignment="1" applyProtection="1">
      <alignment horizontal="right" vertical="center"/>
    </xf>
    <xf numFmtId="165" fontId="11" fillId="0" borderId="83" xfId="6" applyNumberFormat="1" applyFont="1" applyFill="1" applyBorder="1" applyAlignment="1" applyProtection="1">
      <alignment horizontal="right" vertical="center" wrapText="1"/>
      <protection locked="0"/>
    </xf>
    <xf numFmtId="165" fontId="11" fillId="0" borderId="69" xfId="6" applyNumberFormat="1" applyFont="1" applyFill="1" applyBorder="1" applyAlignment="1" applyProtection="1">
      <alignment horizontal="right" vertical="center" wrapText="1"/>
      <protection locked="0"/>
    </xf>
    <xf numFmtId="165" fontId="14" fillId="0" borderId="33" xfId="6" applyNumberFormat="1" applyFont="1" applyFill="1" applyBorder="1" applyAlignment="1" applyProtection="1">
      <alignment horizontal="right" vertical="center" wrapText="1"/>
    </xf>
    <xf numFmtId="165" fontId="11" fillId="0" borderId="89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23" xfId="0" applyNumberFormat="1" applyFont="1" applyFill="1" applyBorder="1" applyAlignment="1" applyProtection="1">
      <alignment horizontal="right" vertical="center"/>
    </xf>
    <xf numFmtId="165" fontId="14" fillId="0" borderId="14" xfId="0" applyNumberFormat="1" applyFont="1" applyFill="1" applyBorder="1" applyAlignment="1" applyProtection="1">
      <alignment horizontal="right" vertical="center" wrapText="1"/>
    </xf>
    <xf numFmtId="165" fontId="22" fillId="0" borderId="70" xfId="0" applyNumberFormat="1" applyFont="1" applyFill="1" applyBorder="1" applyAlignment="1" applyProtection="1">
      <alignment vertical="center" wrapText="1"/>
    </xf>
    <xf numFmtId="49" fontId="30" fillId="0" borderId="148" xfId="0" applyNumberFormat="1" applyFont="1" applyFill="1" applyBorder="1" applyAlignment="1">
      <alignment horizontal="center" vertical="center"/>
    </xf>
    <xf numFmtId="165" fontId="30" fillId="0" borderId="142" xfId="5" applyNumberFormat="1" applyFont="1" applyFill="1" applyBorder="1" applyAlignment="1">
      <alignment horizontal="right" vertical="center"/>
    </xf>
    <xf numFmtId="49" fontId="30" fillId="0" borderId="150" xfId="0" applyNumberFormat="1" applyFont="1" applyFill="1" applyBorder="1" applyAlignment="1">
      <alignment horizontal="center" vertical="center"/>
    </xf>
    <xf numFmtId="165" fontId="30" fillId="0" borderId="138" xfId="2" applyNumberFormat="1" applyFont="1" applyFill="1" applyBorder="1" applyAlignment="1">
      <alignment horizontal="right" vertical="center"/>
    </xf>
    <xf numFmtId="165" fontId="30" fillId="0" borderId="151" xfId="5" applyNumberFormat="1" applyFont="1" applyFill="1" applyBorder="1" applyAlignment="1">
      <alignment horizontal="right" vertical="center"/>
    </xf>
    <xf numFmtId="165" fontId="30" fillId="0" borderId="152" xfId="0" applyNumberFormat="1" applyFont="1" applyFill="1" applyBorder="1" applyAlignment="1">
      <alignment horizontal="right" vertical="center"/>
    </xf>
    <xf numFmtId="49" fontId="30" fillId="0" borderId="153" xfId="5" applyNumberFormat="1" applyFont="1" applyFill="1" applyBorder="1" applyAlignment="1">
      <alignment horizontal="center" vertical="center"/>
    </xf>
    <xf numFmtId="49" fontId="30" fillId="0" borderId="153" xfId="0" applyNumberFormat="1" applyFont="1" applyFill="1" applyBorder="1" applyAlignment="1">
      <alignment horizontal="center" vertical="center"/>
    </xf>
    <xf numFmtId="49" fontId="30" fillId="0" borderId="154" xfId="0" applyNumberFormat="1" applyFont="1" applyFill="1" applyBorder="1" applyAlignment="1">
      <alignment vertical="center"/>
    </xf>
    <xf numFmtId="165" fontId="30" fillId="0" borderId="141" xfId="5" applyNumberFormat="1" applyFont="1" applyFill="1" applyBorder="1" applyAlignment="1">
      <alignment horizontal="right" vertical="center"/>
    </xf>
    <xf numFmtId="165" fontId="30" fillId="0" borderId="143" xfId="2" applyNumberFormat="1" applyFont="1" applyFill="1" applyBorder="1" applyAlignment="1">
      <alignment horizontal="right" vertical="center"/>
    </xf>
    <xf numFmtId="165" fontId="30" fillId="0" borderId="155" xfId="0" applyNumberFormat="1" applyFont="1" applyFill="1" applyBorder="1" applyAlignment="1">
      <alignment horizontal="right" vertical="center"/>
    </xf>
    <xf numFmtId="165" fontId="14" fillId="0" borderId="33" xfId="3" applyNumberFormat="1" applyFont="1" applyFill="1" applyBorder="1" applyAlignment="1" applyProtection="1">
      <alignment horizontal="right" vertical="center"/>
    </xf>
    <xf numFmtId="164" fontId="15" fillId="0" borderId="75" xfId="0" applyNumberFormat="1" applyFont="1" applyBorder="1" applyAlignment="1">
      <alignment horizontal="center" vertical="center"/>
    </xf>
    <xf numFmtId="164" fontId="15" fillId="0" borderId="76" xfId="0" applyNumberFormat="1" applyFont="1" applyBorder="1" applyAlignment="1">
      <alignment horizontal="center" vertical="center"/>
    </xf>
    <xf numFmtId="164" fontId="15" fillId="0" borderId="77" xfId="0" applyNumberFormat="1" applyFont="1" applyBorder="1" applyAlignment="1">
      <alignment horizontal="center" vertical="center"/>
    </xf>
    <xf numFmtId="0" fontId="49" fillId="0" borderId="0" xfId="0" applyFont="1"/>
    <xf numFmtId="165" fontId="15" fillId="0" borderId="1" xfId="0" applyNumberFormat="1" applyFont="1" applyBorder="1" applyAlignment="1">
      <alignment vertical="center"/>
    </xf>
    <xf numFmtId="164" fontId="30" fillId="0" borderId="63" xfId="0" applyNumberFormat="1" applyFont="1" applyBorder="1" applyAlignment="1">
      <alignment vertical="center"/>
    </xf>
    <xf numFmtId="165" fontId="50" fillId="0" borderId="86" xfId="0" applyNumberFormat="1" applyFont="1" applyBorder="1" applyAlignment="1">
      <alignment vertical="center"/>
    </xf>
    <xf numFmtId="165" fontId="15" fillId="0" borderId="91" xfId="0" applyNumberFormat="1" applyFont="1" applyBorder="1" applyAlignment="1">
      <alignment vertical="center"/>
    </xf>
    <xf numFmtId="165" fontId="50" fillId="0" borderId="92" xfId="0" applyNumberFormat="1" applyFont="1" applyBorder="1" applyAlignment="1">
      <alignment vertical="center"/>
    </xf>
    <xf numFmtId="165" fontId="15" fillId="0" borderId="87" xfId="0" applyNumberFormat="1" applyFont="1" applyBorder="1" applyAlignment="1">
      <alignment vertical="center"/>
    </xf>
    <xf numFmtId="164" fontId="30" fillId="0" borderId="64" xfId="0" applyNumberFormat="1" applyFont="1" applyBorder="1" applyAlignment="1">
      <alignment vertical="center"/>
    </xf>
    <xf numFmtId="165" fontId="50" fillId="0" borderId="45" xfId="0" applyNumberFormat="1" applyFont="1" applyBorder="1" applyAlignment="1">
      <alignment vertical="center"/>
    </xf>
    <xf numFmtId="165" fontId="50" fillId="0" borderId="93" xfId="0" applyNumberFormat="1" applyFont="1" applyBorder="1" applyAlignment="1">
      <alignment vertical="center"/>
    </xf>
    <xf numFmtId="165" fontId="15" fillId="0" borderId="52" xfId="0" applyNumberFormat="1" applyFont="1" applyBorder="1" applyAlignment="1">
      <alignment vertical="center"/>
    </xf>
    <xf numFmtId="0" fontId="30" fillId="0" borderId="156" xfId="0" applyFont="1" applyFill="1" applyBorder="1" applyAlignment="1">
      <alignment vertical="center"/>
    </xf>
    <xf numFmtId="165" fontId="50" fillId="0" borderId="54" xfId="0" applyNumberFormat="1" applyFont="1" applyBorder="1" applyAlignment="1">
      <alignment vertical="center"/>
    </xf>
    <xf numFmtId="165" fontId="50" fillId="0" borderId="94" xfId="0" applyNumberFormat="1" applyFont="1" applyBorder="1" applyAlignment="1">
      <alignment vertical="center"/>
    </xf>
    <xf numFmtId="0" fontId="30" fillId="0" borderId="79" xfId="0" applyFont="1" applyFill="1" applyBorder="1" applyAlignment="1">
      <alignment vertical="center"/>
    </xf>
    <xf numFmtId="164" fontId="30" fillId="0" borderId="95" xfId="0" applyNumberFormat="1" applyFont="1" applyBorder="1" applyAlignment="1">
      <alignment vertical="center"/>
    </xf>
    <xf numFmtId="165" fontId="15" fillId="0" borderId="96" xfId="0" applyNumberFormat="1" applyFont="1" applyBorder="1" applyAlignment="1">
      <alignment vertical="center"/>
    </xf>
    <xf numFmtId="164" fontId="28" fillId="0" borderId="11" xfId="0" applyNumberFormat="1" applyFont="1" applyBorder="1" applyAlignment="1">
      <alignment vertical="center"/>
    </xf>
    <xf numFmtId="165" fontId="14" fillId="0" borderId="157" xfId="0" applyNumberFormat="1" applyFont="1" applyBorder="1" applyAlignment="1">
      <alignment vertical="center"/>
    </xf>
    <xf numFmtId="165" fontId="14" fillId="0" borderId="158" xfId="0" applyNumberFormat="1" applyFont="1" applyBorder="1" applyAlignment="1">
      <alignment vertical="center"/>
    </xf>
    <xf numFmtId="165" fontId="14" fillId="0" borderId="159" xfId="0" applyNumberFormat="1" applyFont="1" applyBorder="1" applyAlignment="1">
      <alignment vertical="center"/>
    </xf>
    <xf numFmtId="165" fontId="14" fillId="0" borderId="160" xfId="0" applyNumberFormat="1" applyFont="1" applyBorder="1" applyAlignment="1">
      <alignment vertical="center"/>
    </xf>
    <xf numFmtId="165" fontId="14" fillId="0" borderId="161" xfId="0" applyNumberFormat="1" applyFont="1" applyBorder="1" applyAlignment="1">
      <alignment vertical="center"/>
    </xf>
    <xf numFmtId="4" fontId="49" fillId="0" borderId="0" xfId="0" applyNumberFormat="1" applyFont="1"/>
    <xf numFmtId="165" fontId="15" fillId="0" borderId="56" xfId="0" applyNumberFormat="1" applyFont="1" applyBorder="1" applyAlignment="1">
      <alignment vertical="center"/>
    </xf>
    <xf numFmtId="164" fontId="28" fillId="0" borderId="9" xfId="0" applyNumberFormat="1" applyFont="1" applyBorder="1" applyAlignment="1">
      <alignment vertical="center"/>
    </xf>
    <xf numFmtId="165" fontId="14" fillId="0" borderId="97" xfId="0" applyNumberFormat="1" applyFont="1" applyBorder="1" applyAlignment="1">
      <alignment vertical="center"/>
    </xf>
    <xf numFmtId="165" fontId="14" fillId="0" borderId="15" xfId="0" applyNumberFormat="1" applyFont="1" applyBorder="1" applyAlignment="1">
      <alignment vertical="center"/>
    </xf>
    <xf numFmtId="165" fontId="14" fillId="0" borderId="98" xfId="0" applyNumberFormat="1" applyFont="1" applyBorder="1" applyAlignment="1">
      <alignment vertical="center"/>
    </xf>
    <xf numFmtId="165" fontId="14" fillId="0" borderId="99" xfId="0" applyNumberFormat="1" applyFont="1" applyBorder="1" applyAlignment="1">
      <alignment vertical="center"/>
    </xf>
    <xf numFmtId="165" fontId="14" fillId="0" borderId="162" xfId="0" applyNumberFormat="1" applyFont="1" applyBorder="1" applyAlignment="1">
      <alignment vertical="center"/>
    </xf>
    <xf numFmtId="165" fontId="14" fillId="0" borderId="90" xfId="0" applyNumberFormat="1" applyFont="1" applyBorder="1" applyAlignment="1">
      <alignment vertical="center"/>
    </xf>
    <xf numFmtId="165" fontId="14" fillId="0" borderId="5" xfId="0" applyNumberFormat="1" applyFont="1" applyBorder="1" applyAlignment="1">
      <alignment vertical="center"/>
    </xf>
    <xf numFmtId="165" fontId="30" fillId="0" borderId="16" xfId="0" applyNumberFormat="1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165" fontId="28" fillId="0" borderId="101" xfId="0" applyNumberFormat="1" applyFont="1" applyBorder="1" applyAlignment="1">
      <alignment vertical="center"/>
    </xf>
    <xf numFmtId="0" fontId="12" fillId="0" borderId="0" xfId="0" applyFont="1" applyFill="1" applyAlignment="1" applyProtection="1">
      <alignment horizontal="right" vertical="center" wrapText="1"/>
    </xf>
    <xf numFmtId="165" fontId="30" fillId="0" borderId="39" xfId="0" applyNumberFormat="1" applyFont="1" applyFill="1" applyBorder="1" applyAlignment="1">
      <alignment horizontal="right" vertical="center"/>
    </xf>
    <xf numFmtId="49" fontId="30" fillId="0" borderId="150" xfId="0" applyNumberFormat="1" applyFont="1" applyFill="1" applyBorder="1" applyAlignment="1">
      <alignment vertical="center"/>
    </xf>
    <xf numFmtId="165" fontId="28" fillId="0" borderId="102" xfId="0" applyNumberFormat="1" applyFont="1" applyFill="1" applyBorder="1" applyAlignment="1">
      <alignment horizontal="right" vertical="center"/>
    </xf>
    <xf numFmtId="49" fontId="30" fillId="0" borderId="163" xfId="0" applyNumberFormat="1" applyFont="1" applyFill="1" applyBorder="1" applyAlignment="1">
      <alignment horizontal="center" vertical="center"/>
    </xf>
    <xf numFmtId="49" fontId="30" fillId="0" borderId="163" xfId="0" applyNumberFormat="1" applyFont="1" applyFill="1" applyBorder="1" applyAlignment="1">
      <alignment vertical="center"/>
    </xf>
    <xf numFmtId="165" fontId="30" fillId="0" borderId="164" xfId="0" applyNumberFormat="1" applyFont="1" applyFill="1" applyBorder="1" applyAlignment="1">
      <alignment horizontal="right" vertical="center"/>
    </xf>
    <xf numFmtId="165" fontId="30" fillId="0" borderId="165" xfId="2" applyNumberFormat="1" applyFont="1" applyFill="1" applyBorder="1" applyAlignment="1">
      <alignment horizontal="right" vertical="center"/>
    </xf>
    <xf numFmtId="165" fontId="30" fillId="0" borderId="166" xfId="5" applyNumberFormat="1" applyFont="1" applyFill="1" applyBorder="1" applyAlignment="1">
      <alignment horizontal="right" vertical="center"/>
    </xf>
    <xf numFmtId="165" fontId="30" fillId="0" borderId="167" xfId="5" applyNumberFormat="1" applyFont="1" applyFill="1" applyBorder="1" applyAlignment="1">
      <alignment horizontal="right" vertical="center"/>
    </xf>
    <xf numFmtId="165" fontId="28" fillId="0" borderId="6" xfId="1" applyNumberFormat="1" applyFont="1" applyFill="1" applyBorder="1" applyAlignment="1">
      <alignment horizontal="right" vertical="center"/>
    </xf>
    <xf numFmtId="165" fontId="30" fillId="0" borderId="168" xfId="2" applyNumberFormat="1" applyFont="1" applyFill="1" applyBorder="1" applyAlignment="1">
      <alignment horizontal="right" vertical="center"/>
    </xf>
    <xf numFmtId="165" fontId="30" fillId="0" borderId="169" xfId="5" applyNumberFormat="1" applyFont="1" applyFill="1" applyBorder="1" applyAlignment="1">
      <alignment horizontal="right" vertical="center"/>
    </xf>
    <xf numFmtId="49" fontId="30" fillId="0" borderId="170" xfId="0" applyNumberFormat="1" applyFont="1" applyFill="1" applyBorder="1" applyAlignment="1">
      <alignment horizontal="center" vertical="center"/>
    </xf>
    <xf numFmtId="49" fontId="30" fillId="0" borderId="171" xfId="0" applyNumberFormat="1" applyFont="1" applyFill="1" applyBorder="1" applyAlignment="1">
      <alignment vertical="center"/>
    </xf>
    <xf numFmtId="165" fontId="30" fillId="0" borderId="165" xfId="5" applyNumberFormat="1" applyFont="1" applyFill="1" applyBorder="1" applyAlignment="1">
      <alignment horizontal="right" vertical="center"/>
    </xf>
    <xf numFmtId="165" fontId="28" fillId="0" borderId="88" xfId="0" applyNumberFormat="1" applyFont="1" applyFill="1" applyBorder="1" applyAlignment="1">
      <alignment horizontal="right" vertical="center"/>
    </xf>
    <xf numFmtId="165" fontId="30" fillId="0" borderId="88" xfId="0" applyNumberFormat="1" applyFont="1" applyFill="1" applyBorder="1" applyAlignment="1">
      <alignment horizontal="right" vertical="center"/>
    </xf>
    <xf numFmtId="49" fontId="30" fillId="0" borderId="172" xfId="5" applyNumberFormat="1" applyFont="1" applyFill="1" applyBorder="1" applyAlignment="1">
      <alignment horizontal="center" vertical="center"/>
    </xf>
    <xf numFmtId="165" fontId="30" fillId="0" borderId="173" xfId="2" applyNumberFormat="1" applyFont="1" applyFill="1" applyBorder="1" applyAlignment="1">
      <alignment horizontal="right" vertical="center"/>
    </xf>
    <xf numFmtId="49" fontId="30" fillId="0" borderId="174" xfId="0" applyNumberFormat="1" applyFont="1" applyFill="1" applyBorder="1" applyAlignment="1">
      <alignment vertical="center"/>
    </xf>
    <xf numFmtId="49" fontId="30" fillId="0" borderId="172" xfId="0" applyNumberFormat="1" applyFont="1" applyFill="1" applyBorder="1" applyAlignment="1">
      <alignment horizontal="center" vertical="center"/>
    </xf>
    <xf numFmtId="165" fontId="30" fillId="0" borderId="173" xfId="0" applyNumberFormat="1" applyFont="1" applyFill="1" applyBorder="1" applyAlignment="1">
      <alignment horizontal="right" vertical="center"/>
    </xf>
    <xf numFmtId="165" fontId="30" fillId="0" borderId="79" xfId="0" applyNumberFormat="1" applyFont="1" applyFill="1" applyBorder="1" applyAlignment="1">
      <alignment horizontal="right" vertical="center"/>
    </xf>
    <xf numFmtId="165" fontId="30" fillId="0" borderId="39" xfId="2" applyNumberFormat="1" applyFont="1" applyFill="1" applyBorder="1" applyAlignment="1">
      <alignment horizontal="right" vertical="center"/>
    </xf>
    <xf numFmtId="165" fontId="30" fillId="0" borderId="175" xfId="0" applyNumberFormat="1" applyFont="1" applyFill="1" applyBorder="1" applyAlignment="1">
      <alignment horizontal="right" vertical="center"/>
    </xf>
    <xf numFmtId="165" fontId="30" fillId="0" borderId="175" xfId="2" applyNumberFormat="1" applyFont="1" applyFill="1" applyBorder="1" applyAlignment="1">
      <alignment horizontal="right" vertical="center"/>
    </xf>
    <xf numFmtId="165" fontId="30" fillId="0" borderId="176" xfId="0" applyNumberFormat="1" applyFont="1" applyFill="1" applyBorder="1" applyAlignment="1">
      <alignment horizontal="right" vertical="center"/>
    </xf>
    <xf numFmtId="165" fontId="28" fillId="0" borderId="177" xfId="0" applyNumberFormat="1" applyFont="1" applyFill="1" applyBorder="1" applyAlignment="1">
      <alignment horizontal="right" vertical="center"/>
    </xf>
    <xf numFmtId="165" fontId="28" fillId="0" borderId="5" xfId="2" applyNumberFormat="1" applyFont="1" applyFill="1" applyBorder="1" applyAlignment="1">
      <alignment horizontal="right" vertical="center"/>
    </xf>
    <xf numFmtId="49" fontId="30" fillId="0" borderId="156" xfId="0" applyNumberFormat="1" applyFont="1" applyFill="1" applyBorder="1" applyAlignment="1">
      <alignment horizontal="center" vertical="center"/>
    </xf>
    <xf numFmtId="49" fontId="30" fillId="0" borderId="156" xfId="0" applyNumberFormat="1" applyFont="1" applyFill="1" applyBorder="1" applyAlignment="1">
      <alignment vertical="center"/>
    </xf>
    <xf numFmtId="165" fontId="30" fillId="0" borderId="178" xfId="5" applyNumberFormat="1" applyFont="1" applyFill="1" applyBorder="1" applyAlignment="1">
      <alignment horizontal="right" vertical="center"/>
    </xf>
    <xf numFmtId="165" fontId="30" fillId="0" borderId="166" xfId="0" applyNumberFormat="1" applyFont="1" applyFill="1" applyBorder="1" applyAlignment="1">
      <alignment horizontal="right" vertical="center"/>
    </xf>
    <xf numFmtId="165" fontId="30" fillId="0" borderId="179" xfId="0" applyNumberFormat="1" applyFont="1" applyFill="1" applyBorder="1" applyAlignment="1">
      <alignment horizontal="right" vertical="center"/>
    </xf>
    <xf numFmtId="165" fontId="7" fillId="0" borderId="8" xfId="0" applyNumberFormat="1" applyFont="1" applyFill="1" applyBorder="1" applyAlignment="1" applyProtection="1">
      <alignment horizontal="right" vertical="center" shrinkToFit="1"/>
    </xf>
    <xf numFmtId="165" fontId="6" fillId="0" borderId="103" xfId="0" applyNumberFormat="1" applyFont="1" applyFill="1" applyBorder="1" applyAlignment="1" applyProtection="1">
      <alignment horizontal="right" vertical="center"/>
    </xf>
    <xf numFmtId="0" fontId="8" fillId="0" borderId="29" xfId="0" applyNumberFormat="1" applyFont="1" applyFill="1" applyBorder="1" applyAlignment="1" applyProtection="1">
      <alignment horizontal="center" vertical="center" wrapText="1"/>
    </xf>
    <xf numFmtId="165" fontId="18" fillId="0" borderId="0" xfId="0" applyNumberFormat="1" applyFont="1" applyBorder="1"/>
    <xf numFmtId="165" fontId="27" fillId="0" borderId="5" xfId="0" applyNumberFormat="1" applyFont="1" applyFill="1" applyBorder="1" applyAlignment="1">
      <alignment horizontal="right" vertical="center" wrapText="1"/>
    </xf>
    <xf numFmtId="165" fontId="27" fillId="0" borderId="6" xfId="0" applyNumberFormat="1" applyFont="1" applyFill="1" applyBorder="1" applyAlignment="1">
      <alignment horizontal="right" vertical="center" wrapText="1"/>
    </xf>
    <xf numFmtId="165" fontId="27" fillId="0" borderId="2" xfId="0" applyNumberFormat="1" applyFont="1" applyFill="1" applyBorder="1" applyAlignment="1">
      <alignment horizontal="right" vertical="center" wrapText="1"/>
    </xf>
    <xf numFmtId="165" fontId="17" fillId="0" borderId="3" xfId="3" applyNumberFormat="1" applyFont="1" applyFill="1" applyBorder="1" applyAlignment="1" applyProtection="1">
      <alignment horizontal="left" vertical="center"/>
    </xf>
    <xf numFmtId="165" fontId="11" fillId="0" borderId="3" xfId="3" applyNumberFormat="1" applyFont="1" applyFill="1" applyBorder="1" applyAlignment="1" applyProtection="1">
      <alignment horizontal="left" vertical="center"/>
    </xf>
    <xf numFmtId="164" fontId="11" fillId="0" borderId="6" xfId="3" applyNumberFormat="1" applyFont="1" applyFill="1" applyBorder="1" applyAlignment="1" applyProtection="1">
      <alignment horizontal="right" vertical="center"/>
      <protection locked="0"/>
    </xf>
    <xf numFmtId="164" fontId="11" fillId="0" borderId="5" xfId="3" applyNumberFormat="1" applyFont="1" applyFill="1" applyBorder="1" applyAlignment="1" applyProtection="1">
      <alignment horizontal="right" vertical="center"/>
      <protection locked="0"/>
    </xf>
    <xf numFmtId="164" fontId="11" fillId="0" borderId="10" xfId="3" applyNumberFormat="1" applyFont="1" applyFill="1" applyBorder="1" applyAlignment="1" applyProtection="1">
      <alignment horizontal="right" vertical="center"/>
      <protection locked="0"/>
    </xf>
    <xf numFmtId="165" fontId="11" fillId="0" borderId="3" xfId="3" applyNumberFormat="1" applyFont="1" applyFill="1" applyBorder="1" applyAlignment="1" applyProtection="1">
      <alignment horizontal="left" vertical="center" wrapText="1"/>
    </xf>
    <xf numFmtId="165" fontId="17" fillId="0" borderId="3" xfId="0" applyNumberFormat="1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/>
    </xf>
    <xf numFmtId="165" fontId="17" fillId="0" borderId="2" xfId="0" applyNumberFormat="1" applyFont="1" applyFill="1" applyBorder="1" applyAlignment="1" applyProtection="1">
      <alignment horizontal="left"/>
    </xf>
    <xf numFmtId="165" fontId="17" fillId="0" borderId="6" xfId="0" applyNumberFormat="1" applyFont="1" applyFill="1" applyBorder="1" applyAlignment="1" applyProtection="1">
      <alignment horizontal="right"/>
    </xf>
    <xf numFmtId="165" fontId="17" fillId="0" borderId="5" xfId="0" applyNumberFormat="1" applyFont="1" applyFill="1" applyBorder="1" applyAlignment="1" applyProtection="1">
      <alignment horizontal="right"/>
    </xf>
    <xf numFmtId="165" fontId="17" fillId="0" borderId="10" xfId="0" applyNumberFormat="1" applyFont="1" applyFill="1" applyBorder="1" applyAlignment="1" applyProtection="1">
      <alignment horizontal="right"/>
    </xf>
    <xf numFmtId="0" fontId="5" fillId="0" borderId="0" xfId="3" applyFont="1" applyFill="1" applyBorder="1" applyAlignment="1" applyProtection="1">
      <alignment horizontal="left" vertical="center"/>
    </xf>
    <xf numFmtId="165" fontId="5" fillId="0" borderId="0" xfId="3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 shrinkToFit="1"/>
    </xf>
    <xf numFmtId="0" fontId="8" fillId="0" borderId="104" xfId="0" applyNumberFormat="1" applyFont="1" applyFill="1" applyBorder="1" applyAlignment="1" applyProtection="1">
      <alignment horizontal="center" vertical="center" wrapText="1"/>
    </xf>
    <xf numFmtId="0" fontId="8" fillId="0" borderId="105" xfId="0" applyNumberFormat="1" applyFont="1" applyFill="1" applyBorder="1" applyAlignment="1" applyProtection="1">
      <alignment horizontal="center" vertical="center"/>
    </xf>
    <xf numFmtId="0" fontId="14" fillId="0" borderId="73" xfId="3" applyFont="1" applyFill="1" applyBorder="1" applyAlignment="1" applyProtection="1">
      <alignment horizontal="left" vertical="center"/>
      <protection locked="0"/>
    </xf>
    <xf numFmtId="165" fontId="14" fillId="0" borderId="73" xfId="0" applyNumberFormat="1" applyFont="1" applyFill="1" applyBorder="1" applyAlignment="1" applyProtection="1">
      <alignment horizontal="right" vertical="center" wrapText="1"/>
    </xf>
    <xf numFmtId="0" fontId="11" fillId="0" borderId="17" xfId="3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23" fillId="0" borderId="0" xfId="6" applyFill="1"/>
    <xf numFmtId="0" fontId="3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21" fillId="0" borderId="5" xfId="0" applyNumberFormat="1" applyFont="1" applyFill="1" applyBorder="1" applyAlignment="1">
      <alignment horizontal="right" vertical="center" wrapText="1"/>
    </xf>
    <xf numFmtId="165" fontId="21" fillId="0" borderId="6" xfId="0" applyNumberFormat="1" applyFont="1" applyFill="1" applyBorder="1" applyAlignment="1">
      <alignment horizontal="right" vertical="center" wrapText="1"/>
    </xf>
    <xf numFmtId="165" fontId="21" fillId="0" borderId="2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vertical="center"/>
    </xf>
    <xf numFmtId="165" fontId="21" fillId="0" borderId="6" xfId="0" applyNumberFormat="1" applyFont="1" applyFill="1" applyBorder="1" applyAlignment="1">
      <alignment vertical="center"/>
    </xf>
    <xf numFmtId="0" fontId="59" fillId="0" borderId="74" xfId="0" applyFont="1" applyFill="1" applyBorder="1" applyAlignment="1">
      <alignment horizontal="left" vertical="center"/>
    </xf>
    <xf numFmtId="165" fontId="27" fillId="0" borderId="29" xfId="0" applyNumberFormat="1" applyFont="1" applyFill="1" applyBorder="1" applyAlignment="1">
      <alignment horizontal="right" vertical="center"/>
    </xf>
    <xf numFmtId="165" fontId="27" fillId="0" borderId="12" xfId="0" applyNumberFormat="1" applyFont="1" applyFill="1" applyBorder="1" applyAlignment="1">
      <alignment horizontal="right" vertical="center"/>
    </xf>
    <xf numFmtId="165" fontId="27" fillId="0" borderId="13" xfId="0" applyNumberFormat="1" applyFont="1" applyFill="1" applyBorder="1" applyAlignment="1">
      <alignment horizontal="right" vertical="center"/>
    </xf>
    <xf numFmtId="0" fontId="60" fillId="0" borderId="106" xfId="0" applyFont="1" applyFill="1" applyBorder="1" applyAlignment="1">
      <alignment vertical="center"/>
    </xf>
    <xf numFmtId="166" fontId="21" fillId="0" borderId="2" xfId="0" applyNumberFormat="1" applyFont="1" applyFill="1" applyBorder="1" applyAlignment="1">
      <alignment horizontal="right" vertical="center" wrapText="1"/>
    </xf>
    <xf numFmtId="166" fontId="27" fillId="0" borderId="2" xfId="0" applyNumberFormat="1" applyFont="1" applyFill="1" applyBorder="1" applyAlignment="1">
      <alignment horizontal="right" vertical="center" wrapText="1"/>
    </xf>
    <xf numFmtId="165" fontId="21" fillId="0" borderId="10" xfId="0" applyNumberFormat="1" applyFont="1" applyFill="1" applyBorder="1" applyAlignment="1">
      <alignment horizontal="right" vertical="center" wrapText="1"/>
    </xf>
    <xf numFmtId="165" fontId="27" fillId="0" borderId="10" xfId="0" applyNumberFormat="1" applyFont="1" applyFill="1" applyBorder="1" applyAlignment="1">
      <alignment horizontal="right" vertical="center" wrapText="1"/>
    </xf>
    <xf numFmtId="165" fontId="27" fillId="0" borderId="23" xfId="0" applyNumberFormat="1" applyFont="1" applyFill="1" applyBorder="1" applyAlignment="1">
      <alignment horizontal="right" vertical="center"/>
    </xf>
    <xf numFmtId="0" fontId="0" fillId="0" borderId="0" xfId="0" applyFill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Protection="1">
      <protection locked="0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center"/>
      <protection locked="0"/>
    </xf>
    <xf numFmtId="165" fontId="15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7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30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107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108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73" xfId="3" applyNumberFormat="1" applyFont="1" applyFill="1" applyBorder="1" applyAlignment="1" applyProtection="1">
      <alignment horizontal="right" vertical="center"/>
      <protection locked="0"/>
    </xf>
    <xf numFmtId="165" fontId="21" fillId="0" borderId="10" xfId="0" applyNumberFormat="1" applyFont="1" applyFill="1" applyBorder="1" applyAlignment="1" applyProtection="1">
      <alignment horizontal="right" vertical="center" wrapText="1"/>
    </xf>
    <xf numFmtId="165" fontId="21" fillId="0" borderId="2" xfId="3" applyNumberFormat="1" applyFont="1" applyFill="1" applyBorder="1" applyAlignment="1" applyProtection="1">
      <alignment horizontal="right" vertical="center"/>
      <protection locked="0"/>
    </xf>
    <xf numFmtId="165" fontId="27" fillId="0" borderId="5" xfId="3" applyNumberFormat="1" applyFont="1" applyFill="1" applyBorder="1" applyAlignment="1" applyProtection="1">
      <alignment horizontal="right" vertical="center"/>
      <protection locked="0"/>
    </xf>
    <xf numFmtId="165" fontId="27" fillId="0" borderId="10" xfId="0" applyNumberFormat="1" applyFont="1" applyFill="1" applyBorder="1" applyAlignment="1" applyProtection="1">
      <alignment horizontal="right" vertical="center" wrapText="1"/>
    </xf>
    <xf numFmtId="165" fontId="21" fillId="0" borderId="81" xfId="0" applyNumberFormat="1" applyFont="1" applyFill="1" applyBorder="1" applyAlignment="1" applyProtection="1">
      <alignment horizontal="right"/>
      <protection locked="0"/>
    </xf>
    <xf numFmtId="165" fontId="27" fillId="0" borderId="2" xfId="3" applyNumberFormat="1" applyFont="1" applyFill="1" applyBorder="1" applyAlignment="1" applyProtection="1">
      <alignment horizontal="right" vertical="center"/>
      <protection locked="0"/>
    </xf>
    <xf numFmtId="165" fontId="27" fillId="0" borderId="10" xfId="3" applyNumberFormat="1" applyFont="1" applyFill="1" applyBorder="1" applyAlignment="1" applyProtection="1">
      <alignment horizontal="right" vertical="center"/>
      <protection locked="0"/>
    </xf>
    <xf numFmtId="165" fontId="27" fillId="0" borderId="110" xfId="3" applyNumberFormat="1" applyFont="1" applyFill="1" applyBorder="1" applyAlignment="1" applyProtection="1">
      <alignment horizontal="right" vertical="center"/>
      <protection locked="0"/>
    </xf>
    <xf numFmtId="165" fontId="27" fillId="0" borderId="105" xfId="3" applyNumberFormat="1" applyFont="1" applyFill="1" applyBorder="1" applyAlignment="1" applyProtection="1">
      <alignment horizontal="right" vertical="center"/>
      <protection locked="0"/>
    </xf>
    <xf numFmtId="165" fontId="28" fillId="0" borderId="59" xfId="0" applyNumberFormat="1" applyFont="1" applyFill="1" applyBorder="1" applyAlignment="1" applyProtection="1">
      <alignment horizontal="right" vertical="center" wrapText="1"/>
    </xf>
    <xf numFmtId="165" fontId="28" fillId="0" borderId="25" xfId="0" applyNumberFormat="1" applyFont="1" applyFill="1" applyBorder="1" applyAlignment="1" applyProtection="1">
      <alignment horizontal="right" vertical="center" wrapText="1"/>
    </xf>
    <xf numFmtId="49" fontId="8" fillId="0" borderId="104" xfId="0" applyNumberFormat="1" applyFont="1" applyFill="1" applyBorder="1" applyAlignment="1" applyProtection="1">
      <alignment horizontal="left" vertical="center" wrapText="1"/>
    </xf>
    <xf numFmtId="0" fontId="21" fillId="0" borderId="107" xfId="0" applyFont="1" applyFill="1" applyBorder="1" applyAlignment="1" applyProtection="1">
      <alignment vertical="center"/>
      <protection locked="0"/>
    </xf>
    <xf numFmtId="0" fontId="21" fillId="0" borderId="2" xfId="3" applyFont="1" applyFill="1" applyBorder="1" applyAlignment="1" applyProtection="1">
      <alignment vertical="center"/>
      <protection locked="0"/>
    </xf>
    <xf numFmtId="0" fontId="27" fillId="0" borderId="2" xfId="3" applyFont="1" applyFill="1" applyBorder="1" applyAlignment="1" applyProtection="1">
      <alignment horizontal="left" vertical="center"/>
      <protection locked="0"/>
    </xf>
    <xf numFmtId="0" fontId="21" fillId="0" borderId="2" xfId="3" applyFont="1" applyFill="1" applyBorder="1" applyAlignment="1" applyProtection="1">
      <alignment horizontal="left" vertical="center"/>
      <protection locked="0"/>
    </xf>
    <xf numFmtId="0" fontId="27" fillId="0" borderId="104" xfId="3" applyFont="1" applyFill="1" applyBorder="1" applyAlignment="1" applyProtection="1">
      <alignment horizontal="left" vertical="center"/>
      <protection locked="0"/>
    </xf>
    <xf numFmtId="0" fontId="28" fillId="0" borderId="107" xfId="3" applyFont="1" applyFill="1" applyBorder="1" applyAlignment="1" applyProtection="1">
      <alignment horizontal="left" vertical="center"/>
      <protection locked="0"/>
    </xf>
    <xf numFmtId="0" fontId="8" fillId="0" borderId="105" xfId="0" applyNumberFormat="1" applyFont="1" applyFill="1" applyBorder="1" applyAlignment="1" applyProtection="1">
      <alignment horizontal="center" vertical="center" wrapText="1"/>
    </xf>
    <xf numFmtId="165" fontId="21" fillId="0" borderId="10" xfId="3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 applyFill="1" applyBorder="1" applyAlignment="1" applyProtection="1">
      <alignment horizontal="right"/>
      <protection locked="0"/>
    </xf>
    <xf numFmtId="165" fontId="8" fillId="0" borderId="0" xfId="3" applyNumberFormat="1" applyFont="1" applyFill="1" applyBorder="1" applyAlignment="1" applyProtection="1">
      <alignment horizontal="right" vertical="center"/>
      <protection locked="0"/>
    </xf>
    <xf numFmtId="165" fontId="8" fillId="0" borderId="88" xfId="0" applyNumberFormat="1" applyFont="1" applyFill="1" applyBorder="1" applyAlignment="1" applyProtection="1">
      <alignment horizontal="right" vertical="center" wrapText="1"/>
    </xf>
    <xf numFmtId="0" fontId="14" fillId="0" borderId="31" xfId="3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Alignment="1" applyProtection="1">
      <alignment horizontal="right" vertical="center" wrapText="1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0" fontId="52" fillId="0" borderId="29" xfId="0" applyFont="1" applyFill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Fill="1" applyBorder="1" applyAlignment="1" applyProtection="1">
      <alignment vertical="center"/>
    </xf>
    <xf numFmtId="165" fontId="20" fillId="0" borderId="3" xfId="0" applyNumberFormat="1" applyFont="1" applyFill="1" applyBorder="1" applyAlignment="1" applyProtection="1">
      <alignment horizontal="left" vertical="center"/>
    </xf>
    <xf numFmtId="165" fontId="20" fillId="0" borderId="30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2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" xfId="0" applyFont="1" applyFill="1" applyBorder="1" applyAlignment="1" applyProtection="1">
      <alignment horizontal="left" vertical="center"/>
    </xf>
    <xf numFmtId="165" fontId="11" fillId="0" borderId="3" xfId="0" applyNumberFormat="1" applyFont="1" applyFill="1" applyBorder="1" applyAlignment="1" applyProtection="1">
      <alignment horizontal="left" vertical="center"/>
    </xf>
    <xf numFmtId="165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165" fontId="11" fillId="0" borderId="2" xfId="0" applyNumberFormat="1" applyFont="1" applyFill="1" applyBorder="1" applyAlignment="1" applyProtection="1">
      <alignment horizontal="left" vertical="center"/>
    </xf>
    <xf numFmtId="165" fontId="11" fillId="0" borderId="79" xfId="0" applyNumberFormat="1" applyFont="1" applyFill="1" applyBorder="1" applyAlignment="1" applyProtection="1">
      <alignment horizontal="left" vertical="center"/>
    </xf>
    <xf numFmtId="165" fontId="11" fillId="0" borderId="88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6" xfId="0" applyNumberFormat="1" applyFont="1" applyFill="1" applyBorder="1" applyAlignment="1" applyProtection="1">
      <alignment horizontal="left" vertical="center"/>
    </xf>
    <xf numFmtId="165" fontId="20" fillId="0" borderId="3" xfId="3" applyNumberFormat="1" applyFont="1" applyFill="1" applyBorder="1" applyAlignment="1" applyProtection="1">
      <alignment horizontal="left" vertical="center"/>
    </xf>
    <xf numFmtId="165" fontId="20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0" borderId="6" xfId="3" applyNumberFormat="1" applyFont="1" applyFill="1" applyBorder="1" applyAlignment="1" applyProtection="1">
      <alignment horizontal="right" vertical="center"/>
      <protection locked="0"/>
    </xf>
    <xf numFmtId="164" fontId="20" fillId="0" borderId="10" xfId="3" applyNumberFormat="1" applyFont="1" applyFill="1" applyBorder="1" applyAlignment="1" applyProtection="1">
      <alignment horizontal="right" vertical="center"/>
      <protection locked="0"/>
    </xf>
    <xf numFmtId="165" fontId="11" fillId="0" borderId="3" xfId="0" applyNumberFormat="1" applyFont="1" applyFill="1" applyBorder="1" applyAlignment="1" applyProtection="1">
      <alignment horizontal="right" vertical="center" wrapText="1"/>
    </xf>
    <xf numFmtId="165" fontId="11" fillId="0" borderId="3" xfId="0" applyNumberFormat="1" applyFont="1" applyFill="1" applyBorder="1" applyAlignment="1" applyProtection="1">
      <alignment horizontal="left" vertical="center" wrapText="1"/>
    </xf>
    <xf numFmtId="165" fontId="8" fillId="0" borderId="3" xfId="0" applyNumberFormat="1" applyFont="1" applyFill="1" applyBorder="1" applyAlignment="1" applyProtection="1">
      <alignment horizontal="right" vertical="center"/>
    </xf>
    <xf numFmtId="165" fontId="8" fillId="0" borderId="30" xfId="0" applyNumberFormat="1" applyFont="1" applyFill="1" applyBorder="1" applyAlignment="1" applyProtection="1">
      <alignment horizontal="right" vertical="center" wrapText="1"/>
    </xf>
    <xf numFmtId="165" fontId="11" fillId="0" borderId="4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79" xfId="0" applyFont="1" applyFill="1" applyBorder="1" applyAlignment="1" applyProtection="1">
      <alignment horizontal="left"/>
    </xf>
    <xf numFmtId="165" fontId="8" fillId="0" borderId="79" xfId="0" applyNumberFormat="1" applyFont="1" applyFill="1" applyBorder="1" applyAlignment="1" applyProtection="1">
      <alignment horizontal="left"/>
    </xf>
    <xf numFmtId="165" fontId="8" fillId="0" borderId="88" xfId="0" applyNumberFormat="1" applyFont="1" applyFill="1" applyBorder="1" applyAlignment="1" applyProtection="1">
      <alignment horizontal="right"/>
    </xf>
    <xf numFmtId="165" fontId="8" fillId="0" borderId="81" xfId="0" applyNumberFormat="1" applyFont="1" applyFill="1" applyBorder="1" applyAlignment="1" applyProtection="1">
      <alignment horizontal="right"/>
    </xf>
    <xf numFmtId="0" fontId="8" fillId="0" borderId="13" xfId="0" applyFont="1" applyFill="1" applyBorder="1" applyAlignment="1" applyProtection="1">
      <alignment horizontal="left"/>
    </xf>
    <xf numFmtId="165" fontId="8" fillId="0" borderId="13" xfId="0" applyNumberFormat="1" applyFont="1" applyFill="1" applyBorder="1" applyAlignment="1" applyProtection="1">
      <alignment horizontal="left"/>
    </xf>
    <xf numFmtId="165" fontId="14" fillId="0" borderId="30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165" fontId="30" fillId="0" borderId="67" xfId="5" applyNumberFormat="1" applyFont="1" applyFill="1" applyBorder="1" applyAlignment="1">
      <alignment horizontal="right" vertical="center"/>
    </xf>
    <xf numFmtId="165" fontId="30" fillId="0" borderId="68" xfId="5" applyNumberFormat="1" applyFont="1" applyFill="1" applyBorder="1" applyAlignment="1">
      <alignment horizontal="right" vertical="center"/>
    </xf>
    <xf numFmtId="49" fontId="30" fillId="0" borderId="153" xfId="0" applyNumberFormat="1" applyFont="1" applyFill="1" applyBorder="1" applyAlignment="1">
      <alignment vertical="center"/>
    </xf>
    <xf numFmtId="49" fontId="30" fillId="0" borderId="152" xfId="0" applyNumberFormat="1" applyFont="1" applyFill="1" applyBorder="1" applyAlignment="1">
      <alignment vertical="center"/>
    </xf>
    <xf numFmtId="165" fontId="28" fillId="0" borderId="162" xfId="0" applyNumberFormat="1" applyFont="1" applyFill="1" applyBorder="1" applyAlignment="1">
      <alignment horizontal="right" vertical="center"/>
    </xf>
    <xf numFmtId="165" fontId="28" fillId="0" borderId="180" xfId="0" applyNumberFormat="1" applyFont="1" applyFill="1" applyBorder="1" applyAlignment="1">
      <alignment horizontal="right" vertical="center"/>
    </xf>
    <xf numFmtId="165" fontId="28" fillId="0" borderId="181" xfId="0" applyNumberFormat="1" applyFont="1" applyFill="1" applyBorder="1" applyAlignment="1">
      <alignment horizontal="right" vertical="center"/>
    </xf>
    <xf numFmtId="49" fontId="30" fillId="0" borderId="155" xfId="0" applyNumberFormat="1" applyFont="1" applyFill="1" applyBorder="1" applyAlignment="1">
      <alignment horizontal="center" vertical="center"/>
    </xf>
    <xf numFmtId="165" fontId="30" fillId="0" borderId="78" xfId="2" applyNumberFormat="1" applyFont="1" applyFill="1" applyBorder="1" applyAlignment="1">
      <alignment horizontal="right" vertical="center"/>
    </xf>
    <xf numFmtId="49" fontId="30" fillId="0" borderId="79" xfId="0" applyNumberFormat="1" applyFont="1" applyFill="1" applyBorder="1" applyAlignment="1">
      <alignment vertical="center"/>
    </xf>
    <xf numFmtId="165" fontId="30" fillId="0" borderId="112" xfId="5" applyNumberFormat="1" applyFont="1" applyFill="1" applyBorder="1" applyAlignment="1">
      <alignment horizontal="right" vertical="center"/>
    </xf>
    <xf numFmtId="165" fontId="30" fillId="0" borderId="113" xfId="2" applyNumberFormat="1" applyFont="1" applyFill="1" applyBorder="1" applyAlignment="1">
      <alignment horizontal="right" vertical="center"/>
    </xf>
    <xf numFmtId="165" fontId="13" fillId="0" borderId="13" xfId="0" applyNumberFormat="1" applyFont="1" applyFill="1" applyBorder="1" applyAlignment="1">
      <alignment horizontal="right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46" fillId="0" borderId="0" xfId="0" applyFont="1" applyBorder="1" applyAlignment="1">
      <alignment horizontal="right" vertical="center" wrapText="1"/>
    </xf>
    <xf numFmtId="165" fontId="15" fillId="0" borderId="6" xfId="0" applyNumberFormat="1" applyFont="1" applyFill="1" applyBorder="1" applyAlignment="1">
      <alignment horizontal="center" vertical="center"/>
    </xf>
    <xf numFmtId="0" fontId="61" fillId="0" borderId="2" xfId="0" applyFont="1" applyBorder="1" applyAlignment="1">
      <alignment vertical="center"/>
    </xf>
    <xf numFmtId="0" fontId="59" fillId="0" borderId="2" xfId="0" applyFont="1" applyBorder="1" applyAlignment="1">
      <alignment vertical="center" wrapText="1"/>
    </xf>
    <xf numFmtId="0" fontId="59" fillId="0" borderId="6" xfId="0" applyFont="1" applyBorder="1" applyAlignment="1">
      <alignment horizontal="center" vertical="center" wrapText="1"/>
    </xf>
    <xf numFmtId="49" fontId="30" fillId="0" borderId="88" xfId="0" applyNumberFormat="1" applyFont="1" applyFill="1" applyBorder="1" applyAlignment="1">
      <alignment horizontal="center" vertical="center"/>
    </xf>
    <xf numFmtId="165" fontId="30" fillId="0" borderId="183" xfId="0" applyNumberFormat="1" applyFont="1" applyFill="1" applyBorder="1" applyAlignment="1">
      <alignment horizontal="right" vertical="center"/>
    </xf>
    <xf numFmtId="49" fontId="30" fillId="0" borderId="3" xfId="0" applyNumberFormat="1" applyFont="1" applyFill="1" applyBorder="1" applyAlignment="1">
      <alignment vertical="center"/>
    </xf>
    <xf numFmtId="165" fontId="28" fillId="0" borderId="77" xfId="2" applyNumberFormat="1" applyFont="1" applyFill="1" applyBorder="1" applyAlignment="1">
      <alignment horizontal="right" vertical="center"/>
    </xf>
    <xf numFmtId="0" fontId="14" fillId="0" borderId="6" xfId="3" applyFont="1" applyFill="1" applyBorder="1" applyAlignment="1" applyProtection="1">
      <alignment horizontal="left" vertical="center" wrapText="1"/>
      <protection locked="0"/>
    </xf>
    <xf numFmtId="165" fontId="14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5" fontId="37" fillId="0" borderId="0" xfId="0" applyNumberFormat="1" applyFont="1" applyFill="1" applyAlignment="1" applyProtection="1">
      <alignment horizontal="center" vertical="center"/>
      <protection locked="0"/>
    </xf>
    <xf numFmtId="0" fontId="30" fillId="0" borderId="6" xfId="0" applyFont="1" applyBorder="1" applyAlignment="1">
      <alignment vertical="center"/>
    </xf>
    <xf numFmtId="49" fontId="40" fillId="0" borderId="30" xfId="0" applyNumberFormat="1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left" vertical="center" wrapText="1" shrinkToFit="1"/>
    </xf>
    <xf numFmtId="165" fontId="30" fillId="4" borderId="6" xfId="0" applyNumberFormat="1" applyFont="1" applyFill="1" applyBorder="1" applyAlignment="1">
      <alignment horizontal="right" vertical="center"/>
    </xf>
    <xf numFmtId="165" fontId="30" fillId="4" borderId="4" xfId="0" applyNumberFormat="1" applyFont="1" applyFill="1" applyBorder="1" applyAlignment="1">
      <alignment horizontal="right" vertical="center" wrapText="1"/>
    </xf>
    <xf numFmtId="165" fontId="15" fillId="0" borderId="30" xfId="0" applyNumberFormat="1" applyFont="1" applyFill="1" applyBorder="1" applyAlignment="1">
      <alignment horizontal="center" vertical="center"/>
    </xf>
    <xf numFmtId="165" fontId="30" fillId="4" borderId="6" xfId="0" applyNumberFormat="1" applyFont="1" applyFill="1" applyBorder="1" applyAlignment="1">
      <alignment vertical="center"/>
    </xf>
    <xf numFmtId="165" fontId="30" fillId="4" borderId="4" xfId="0" applyNumberFormat="1" applyFont="1" applyFill="1" applyBorder="1" applyAlignment="1">
      <alignment vertical="center"/>
    </xf>
    <xf numFmtId="165" fontId="62" fillId="4" borderId="6" xfId="0" applyNumberFormat="1" applyFont="1" applyFill="1" applyBorder="1" applyAlignment="1">
      <alignment vertical="center"/>
    </xf>
    <xf numFmtId="165" fontId="63" fillId="4" borderId="30" xfId="0" applyNumberFormat="1" applyFont="1" applyFill="1" applyBorder="1" applyAlignment="1">
      <alignment horizontal="center" vertical="center"/>
    </xf>
    <xf numFmtId="165" fontId="62" fillId="4" borderId="4" xfId="0" applyNumberFormat="1" applyFont="1" applyFill="1" applyBorder="1" applyAlignment="1">
      <alignment vertical="center"/>
    </xf>
    <xf numFmtId="165" fontId="63" fillId="4" borderId="88" xfId="0" applyNumberFormat="1" applyFont="1" applyFill="1" applyBorder="1" applyAlignment="1">
      <alignment horizontal="center" vertical="center"/>
    </xf>
    <xf numFmtId="165" fontId="62" fillId="4" borderId="12" xfId="0" applyNumberFormat="1" applyFont="1" applyFill="1" applyBorder="1" applyAlignment="1">
      <alignment vertical="center"/>
    </xf>
    <xf numFmtId="165" fontId="63" fillId="4" borderId="12" xfId="0" applyNumberFormat="1" applyFont="1" applyFill="1" applyBorder="1" applyAlignment="1">
      <alignment horizontal="center" vertical="center"/>
    </xf>
    <xf numFmtId="0" fontId="62" fillId="4" borderId="4" xfId="0" applyFont="1" applyFill="1" applyBorder="1" applyAlignment="1">
      <alignment horizontal="left" vertical="center" wrapText="1"/>
    </xf>
    <xf numFmtId="0" fontId="30" fillId="4" borderId="6" xfId="0" applyFont="1" applyFill="1" applyBorder="1" applyAlignment="1" applyProtection="1">
      <alignment horizontal="left" vertical="center" wrapText="1"/>
      <protection locked="0"/>
    </xf>
    <xf numFmtId="0" fontId="62" fillId="4" borderId="4" xfId="0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165" fontId="62" fillId="4" borderId="88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165" fontId="15" fillId="0" borderId="6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50" fillId="0" borderId="6" xfId="0" applyFont="1" applyFill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165" fontId="15" fillId="4" borderId="6" xfId="0" applyNumberFormat="1" applyFont="1" applyFill="1" applyBorder="1" applyAlignment="1">
      <alignment horizontal="right" vertical="center"/>
    </xf>
    <xf numFmtId="165" fontId="55" fillId="3" borderId="4" xfId="0" applyNumberFormat="1" applyFont="1" applyFill="1" applyBorder="1" applyAlignment="1">
      <alignment horizontal="right" vertical="center"/>
    </xf>
    <xf numFmtId="165" fontId="53" fillId="0" borderId="0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 applyProtection="1">
      <alignment horizontal="left" vertical="center" wrapText="1"/>
      <protection locked="0"/>
    </xf>
    <xf numFmtId="165" fontId="53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left" vertical="center"/>
    </xf>
    <xf numFmtId="0" fontId="56" fillId="0" borderId="0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165" fontId="63" fillId="4" borderId="6" xfId="0" applyNumberFormat="1" applyFont="1" applyFill="1" applyBorder="1" applyAlignment="1">
      <alignment horizontal="center" vertical="center"/>
    </xf>
    <xf numFmtId="165" fontId="53" fillId="0" borderId="0" xfId="0" applyNumberFormat="1" applyFont="1" applyFill="1" applyAlignment="1">
      <alignment vertical="center"/>
    </xf>
    <xf numFmtId="165" fontId="30" fillId="0" borderId="30" xfId="0" applyNumberFormat="1" applyFont="1" applyFill="1" applyBorder="1" applyAlignment="1">
      <alignment horizontal="right" vertical="center"/>
    </xf>
    <xf numFmtId="165" fontId="30" fillId="0" borderId="30" xfId="0" applyNumberFormat="1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vertical="center"/>
    </xf>
    <xf numFmtId="165" fontId="28" fillId="0" borderId="79" xfId="0" applyNumberFormat="1" applyFont="1" applyFill="1" applyBorder="1" applyAlignment="1">
      <alignment horizontal="right" vertical="center"/>
    </xf>
    <xf numFmtId="165" fontId="30" fillId="0" borderId="6" xfId="0" applyNumberFormat="1" applyFont="1" applyFill="1" applyBorder="1" applyAlignment="1">
      <alignment horizontal="center" vertical="center"/>
    </xf>
    <xf numFmtId="165" fontId="49" fillId="0" borderId="0" xfId="0" applyNumberFormat="1" applyFont="1" applyFill="1" applyBorder="1" applyAlignment="1">
      <alignment vertical="center"/>
    </xf>
    <xf numFmtId="165" fontId="30" fillId="4" borderId="6" xfId="0" applyNumberFormat="1" applyFont="1" applyFill="1" applyBorder="1" applyAlignment="1">
      <alignment horizontal="center" vertical="center"/>
    </xf>
    <xf numFmtId="165" fontId="30" fillId="4" borderId="30" xfId="0" applyNumberFormat="1" applyFont="1" applyFill="1" applyBorder="1" applyAlignment="1">
      <alignment vertical="center"/>
    </xf>
    <xf numFmtId="165" fontId="30" fillId="4" borderId="30" xfId="0" applyNumberFormat="1" applyFont="1" applyFill="1" applyBorder="1" applyAlignment="1">
      <alignment horizontal="center" vertical="center"/>
    </xf>
    <xf numFmtId="165" fontId="15" fillId="4" borderId="30" xfId="0" applyNumberFormat="1" applyFont="1" applyFill="1" applyBorder="1" applyAlignment="1">
      <alignment horizontal="right" vertical="center"/>
    </xf>
    <xf numFmtId="0" fontId="49" fillId="5" borderId="0" xfId="0" applyFont="1" applyFill="1" applyAlignment="1">
      <alignment vertical="center"/>
    </xf>
    <xf numFmtId="165" fontId="62" fillId="4" borderId="88" xfId="0" applyNumberFormat="1" applyFont="1" applyFill="1" applyBorder="1" applyAlignment="1">
      <alignment horizontal="center" vertical="center"/>
    </xf>
    <xf numFmtId="165" fontId="62" fillId="4" borderId="12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 applyProtection="1">
      <alignment horizontal="left" vertical="center" wrapText="1"/>
      <protection locked="0"/>
    </xf>
    <xf numFmtId="165" fontId="30" fillId="4" borderId="30" xfId="0" applyNumberFormat="1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center" vertical="center"/>
    </xf>
    <xf numFmtId="0" fontId="53" fillId="4" borderId="0" xfId="0" applyFont="1" applyFill="1" applyAlignment="1">
      <alignment vertical="center"/>
    </xf>
    <xf numFmtId="165" fontId="63" fillId="4" borderId="4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 wrapText="1"/>
    </xf>
    <xf numFmtId="0" fontId="28" fillId="0" borderId="6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5" fontId="40" fillId="0" borderId="59" xfId="1" applyNumberFormat="1" applyFont="1" applyFill="1" applyBorder="1" applyAlignment="1">
      <alignment vertical="center"/>
    </xf>
    <xf numFmtId="165" fontId="40" fillId="0" borderId="30" xfId="1" applyNumberFormat="1" applyFont="1" applyFill="1" applyBorder="1" applyAlignment="1">
      <alignment vertical="center"/>
    </xf>
    <xf numFmtId="165" fontId="40" fillId="0" borderId="6" xfId="1" applyNumberFormat="1" applyFont="1" applyFill="1" applyBorder="1" applyAlignment="1">
      <alignment vertical="center"/>
    </xf>
    <xf numFmtId="165" fontId="40" fillId="0" borderId="4" xfId="1" applyNumberFormat="1" applyFont="1" applyFill="1" applyBorder="1" applyAlignment="1">
      <alignment vertical="center"/>
    </xf>
    <xf numFmtId="165" fontId="38" fillId="0" borderId="4" xfId="0" applyNumberFormat="1" applyFont="1" applyBorder="1" applyAlignment="1">
      <alignment vertical="center"/>
    </xf>
    <xf numFmtId="165" fontId="38" fillId="0" borderId="59" xfId="1" applyNumberFormat="1" applyFont="1" applyFill="1" applyBorder="1" applyAlignment="1">
      <alignment vertical="center"/>
    </xf>
    <xf numFmtId="165" fontId="30" fillId="6" borderId="165" xfId="0" applyNumberFormat="1" applyFont="1" applyFill="1" applyBorder="1" applyAlignment="1">
      <alignment horizontal="right" vertical="center"/>
    </xf>
    <xf numFmtId="165" fontId="30" fillId="6" borderId="166" xfId="0" applyNumberFormat="1" applyFont="1" applyFill="1" applyBorder="1" applyAlignment="1">
      <alignment horizontal="right" vertical="center"/>
    </xf>
    <xf numFmtId="165" fontId="30" fillId="6" borderId="167" xfId="0" applyNumberFormat="1" applyFont="1" applyFill="1" applyBorder="1" applyAlignment="1">
      <alignment horizontal="right" vertical="center"/>
    </xf>
    <xf numFmtId="165" fontId="30" fillId="6" borderId="164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/>
    </xf>
    <xf numFmtId="165" fontId="14" fillId="0" borderId="9" xfId="0" applyNumberFormat="1" applyFont="1" applyFill="1" applyBorder="1" applyAlignment="1">
      <alignment horizontal="right" vertical="center"/>
    </xf>
    <xf numFmtId="165" fontId="28" fillId="0" borderId="9" xfId="0" applyNumberFormat="1" applyFont="1" applyFill="1" applyBorder="1" applyAlignment="1">
      <alignment vertical="center"/>
    </xf>
    <xf numFmtId="0" fontId="30" fillId="0" borderId="88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vertical="center"/>
    </xf>
    <xf numFmtId="0" fontId="38" fillId="0" borderId="3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 wrapText="1"/>
    </xf>
    <xf numFmtId="165" fontId="25" fillId="6" borderId="30" xfId="0" applyNumberFormat="1" applyFont="1" applyFill="1" applyBorder="1" applyAlignment="1">
      <alignment horizontal="center" vertical="center"/>
    </xf>
    <xf numFmtId="165" fontId="14" fillId="6" borderId="9" xfId="0" applyNumberFormat="1" applyFont="1" applyFill="1" applyBorder="1" applyAlignment="1">
      <alignment horizontal="right" vertical="center"/>
    </xf>
    <xf numFmtId="165" fontId="28" fillId="4" borderId="30" xfId="0" applyNumberFormat="1" applyFont="1" applyFill="1" applyBorder="1" applyAlignment="1">
      <alignment horizontal="right" vertical="center"/>
    </xf>
    <xf numFmtId="0" fontId="30" fillId="4" borderId="12" xfId="0" applyFont="1" applyFill="1" applyBorder="1" applyAlignment="1" applyProtection="1">
      <alignment horizontal="left" vertical="center" wrapText="1"/>
      <protection locked="0"/>
    </xf>
    <xf numFmtId="165" fontId="30" fillId="4" borderId="12" xfId="0" applyNumberFormat="1" applyFont="1" applyFill="1" applyBorder="1" applyAlignment="1">
      <alignment horizontal="center" vertical="center"/>
    </xf>
    <xf numFmtId="165" fontId="30" fillId="4" borderId="12" xfId="0" applyNumberFormat="1" applyFont="1" applyFill="1" applyBorder="1" applyAlignment="1">
      <alignment horizontal="right" vertical="center" wrapText="1"/>
    </xf>
    <xf numFmtId="165" fontId="38" fillId="0" borderId="88" xfId="0" applyNumberFormat="1" applyFont="1" applyBorder="1" applyAlignment="1">
      <alignment vertical="center"/>
    </xf>
    <xf numFmtId="49" fontId="40" fillId="0" borderId="88" xfId="0" applyNumberFormat="1" applyFont="1" applyBorder="1" applyAlignment="1">
      <alignment horizontal="center" vertical="center"/>
    </xf>
    <xf numFmtId="0" fontId="40" fillId="0" borderId="88" xfId="0" applyFont="1" applyBorder="1" applyAlignment="1">
      <alignment horizontal="center" vertical="center"/>
    </xf>
    <xf numFmtId="0" fontId="40" fillId="0" borderId="88" xfId="0" applyFont="1" applyBorder="1" applyAlignment="1">
      <alignment horizontal="left" vertical="center"/>
    </xf>
    <xf numFmtId="0" fontId="38" fillId="0" borderId="60" xfId="0" applyFont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0" fillId="0" borderId="184" xfId="0" applyFont="1" applyBorder="1" applyAlignment="1">
      <alignment vertical="center"/>
    </xf>
    <xf numFmtId="165" fontId="30" fillId="0" borderId="155" xfId="0" applyNumberFormat="1" applyFont="1" applyBorder="1" applyAlignment="1">
      <alignment vertical="center"/>
    </xf>
    <xf numFmtId="165" fontId="15" fillId="0" borderId="155" xfId="0" applyNumberFormat="1" applyFont="1" applyBorder="1" applyAlignment="1">
      <alignment vertical="center"/>
    </xf>
    <xf numFmtId="165" fontId="15" fillId="0" borderId="147" xfId="0" applyNumberFormat="1" applyFont="1" applyBorder="1" applyAlignment="1">
      <alignment vertical="center"/>
    </xf>
    <xf numFmtId="0" fontId="30" fillId="0" borderId="148" xfId="0" applyFont="1" applyBorder="1" applyAlignment="1">
      <alignment vertical="center"/>
    </xf>
    <xf numFmtId="165" fontId="30" fillId="0" borderId="153" xfId="0" applyNumberFormat="1" applyFont="1" applyBorder="1" applyAlignment="1">
      <alignment vertical="center"/>
    </xf>
    <xf numFmtId="165" fontId="15" fillId="0" borderId="153" xfId="0" applyNumberFormat="1" applyFont="1" applyBorder="1" applyAlignment="1">
      <alignment vertical="center"/>
    </xf>
    <xf numFmtId="165" fontId="15" fillId="0" borderId="149" xfId="0" applyNumberFormat="1" applyFont="1" applyBorder="1" applyAlignment="1">
      <alignment vertical="center"/>
    </xf>
    <xf numFmtId="165" fontId="15" fillId="0" borderId="149" xfId="0" applyNumberFormat="1" applyFont="1" applyFill="1" applyBorder="1" applyAlignment="1">
      <alignment vertical="center"/>
    </xf>
    <xf numFmtId="165" fontId="30" fillId="0" borderId="153" xfId="0" applyNumberFormat="1" applyFont="1" applyFill="1" applyBorder="1" applyAlignment="1">
      <alignment vertical="center"/>
    </xf>
    <xf numFmtId="165" fontId="30" fillId="0" borderId="185" xfId="0" applyNumberFormat="1" applyFont="1" applyFill="1" applyBorder="1" applyAlignment="1">
      <alignment vertical="center"/>
    </xf>
    <xf numFmtId="165" fontId="15" fillId="0" borderId="185" xfId="0" applyNumberFormat="1" applyFont="1" applyBorder="1" applyAlignment="1">
      <alignment vertical="center"/>
    </xf>
    <xf numFmtId="165" fontId="15" fillId="0" borderId="186" xfId="0" applyNumberFormat="1" applyFont="1" applyFill="1" applyBorder="1" applyAlignment="1">
      <alignment vertical="center"/>
    </xf>
    <xf numFmtId="0" fontId="22" fillId="0" borderId="11" xfId="0" applyFont="1" applyBorder="1" applyAlignment="1">
      <alignment vertical="center"/>
    </xf>
    <xf numFmtId="165" fontId="22" fillId="0" borderId="9" xfId="0" applyNumberFormat="1" applyFont="1" applyFill="1" applyBorder="1" applyAlignment="1">
      <alignment vertical="center"/>
    </xf>
    <xf numFmtId="165" fontId="22" fillId="0" borderId="15" xfId="0" applyNumberFormat="1" applyFont="1" applyFill="1" applyBorder="1" applyAlignment="1">
      <alignment vertical="center"/>
    </xf>
    <xf numFmtId="0" fontId="15" fillId="0" borderId="163" xfId="0" applyFont="1" applyBorder="1" applyAlignment="1">
      <alignment vertical="center"/>
    </xf>
    <xf numFmtId="165" fontId="15" fillId="0" borderId="170" xfId="0" applyNumberFormat="1" applyFont="1" applyBorder="1" applyAlignment="1">
      <alignment vertical="center"/>
    </xf>
    <xf numFmtId="165" fontId="15" fillId="0" borderId="164" xfId="0" applyNumberFormat="1" applyFont="1" applyBorder="1" applyAlignment="1">
      <alignment vertical="center"/>
    </xf>
    <xf numFmtId="0" fontId="15" fillId="0" borderId="148" xfId="0" applyFont="1" applyBorder="1" applyAlignment="1">
      <alignment vertical="center"/>
    </xf>
    <xf numFmtId="0" fontId="15" fillId="0" borderId="156" xfId="0" applyFont="1" applyBorder="1" applyAlignment="1">
      <alignment vertical="center"/>
    </xf>
    <xf numFmtId="165" fontId="15" fillId="0" borderId="186" xfId="0" applyNumberFormat="1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165" fontId="14" fillId="0" borderId="20" xfId="0" applyNumberFormat="1" applyFont="1" applyFill="1" applyBorder="1" applyAlignment="1">
      <alignment vertical="center"/>
    </xf>
    <xf numFmtId="165" fontId="22" fillId="0" borderId="37" xfId="0" applyNumberFormat="1" applyFont="1" applyBorder="1" applyAlignment="1">
      <alignment vertical="center"/>
    </xf>
    <xf numFmtId="0" fontId="28" fillId="0" borderId="6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28" fillId="0" borderId="7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65" fontId="30" fillId="0" borderId="6" xfId="0" applyNumberFormat="1" applyFont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165" fontId="15" fillId="0" borderId="6" xfId="0" applyNumberFormat="1" applyFont="1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165" fontId="28" fillId="0" borderId="9" xfId="0" applyNumberFormat="1" applyFont="1" applyBorder="1" applyAlignment="1">
      <alignment vertical="center"/>
    </xf>
    <xf numFmtId="165" fontId="22" fillId="0" borderId="9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2" fillId="0" borderId="116" xfId="0" applyFont="1" applyBorder="1" applyAlignment="1">
      <alignment vertical="center"/>
    </xf>
    <xf numFmtId="165" fontId="14" fillId="0" borderId="116" xfId="0" applyNumberFormat="1" applyFont="1" applyFill="1" applyBorder="1" applyAlignment="1">
      <alignment vertical="center"/>
    </xf>
    <xf numFmtId="165" fontId="22" fillId="0" borderId="116" xfId="0" applyNumberFormat="1" applyFont="1" applyBorder="1" applyAlignment="1">
      <alignment vertical="center"/>
    </xf>
    <xf numFmtId="165" fontId="28" fillId="0" borderId="30" xfId="0" applyNumberFormat="1" applyFont="1" applyFill="1" applyBorder="1" applyAlignment="1">
      <alignment vertical="center"/>
    </xf>
    <xf numFmtId="0" fontId="59" fillId="0" borderId="5" xfId="0" applyFont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vertical="center"/>
    </xf>
    <xf numFmtId="0" fontId="61" fillId="0" borderId="7" xfId="0" applyFont="1" applyFill="1" applyBorder="1" applyAlignment="1">
      <alignment vertical="center"/>
    </xf>
    <xf numFmtId="0" fontId="59" fillId="0" borderId="7" xfId="0" applyFont="1" applyFill="1" applyBorder="1" applyAlignment="1">
      <alignment horizontal="left" vertical="center"/>
    </xf>
    <xf numFmtId="0" fontId="61" fillId="0" borderId="7" xfId="0" applyFont="1" applyFill="1" applyBorder="1" applyAlignment="1">
      <alignment vertical="center" wrapText="1"/>
    </xf>
    <xf numFmtId="0" fontId="59" fillId="0" borderId="117" xfId="0" applyFont="1" applyFill="1" applyBorder="1" applyAlignment="1">
      <alignment horizontal="left" vertical="center"/>
    </xf>
    <xf numFmtId="0" fontId="60" fillId="0" borderId="17" xfId="0" applyFont="1" applyFill="1" applyBorder="1" applyAlignment="1">
      <alignment vertical="center"/>
    </xf>
    <xf numFmtId="0" fontId="61" fillId="0" borderId="31" xfId="0" applyFont="1" applyFill="1" applyBorder="1" applyAlignment="1">
      <alignment vertical="center"/>
    </xf>
    <xf numFmtId="165" fontId="21" fillId="0" borderId="21" xfId="0" applyNumberFormat="1" applyFont="1" applyFill="1" applyBorder="1" applyAlignment="1">
      <alignment horizontal="right" vertical="center" wrapText="1"/>
    </xf>
    <xf numFmtId="165" fontId="21" fillId="0" borderId="30" xfId="0" applyNumberFormat="1" applyFont="1" applyFill="1" applyBorder="1" applyAlignment="1">
      <alignment horizontal="right" vertical="center" wrapText="1"/>
    </xf>
    <xf numFmtId="165" fontId="21" fillId="0" borderId="3" xfId="0" applyNumberFormat="1" applyFont="1" applyFill="1" applyBorder="1" applyAlignment="1">
      <alignment horizontal="right" vertical="center" wrapText="1"/>
    </xf>
    <xf numFmtId="166" fontId="21" fillId="0" borderId="3" xfId="0" applyNumberFormat="1" applyFont="1" applyFill="1" applyBorder="1" applyAlignment="1">
      <alignment horizontal="right" vertical="center" wrapText="1"/>
    </xf>
    <xf numFmtId="165" fontId="21" fillId="0" borderId="14" xfId="0" applyNumberFormat="1" applyFont="1" applyFill="1" applyBorder="1" applyAlignment="1">
      <alignment horizontal="right" vertical="center" wrapText="1"/>
    </xf>
    <xf numFmtId="0" fontId="59" fillId="0" borderId="118" xfId="0" applyFont="1" applyFill="1" applyBorder="1" applyAlignment="1">
      <alignment vertical="center" wrapText="1"/>
    </xf>
    <xf numFmtId="0" fontId="59" fillId="0" borderId="119" xfId="0" applyFont="1" applyFill="1" applyBorder="1" applyAlignment="1">
      <alignment horizontal="center" vertical="center" wrapText="1"/>
    </xf>
    <xf numFmtId="0" fontId="59" fillId="0" borderId="120" xfId="0" applyFont="1" applyFill="1" applyBorder="1" applyAlignment="1">
      <alignment horizontal="center" vertical="center" wrapText="1"/>
    </xf>
    <xf numFmtId="0" fontId="59" fillId="0" borderId="121" xfId="0" applyFont="1" applyFill="1" applyBorder="1" applyAlignment="1">
      <alignment horizontal="center" vertical="center" wrapText="1"/>
    </xf>
    <xf numFmtId="0" fontId="59" fillId="0" borderId="122" xfId="0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4" fillId="0" borderId="29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165" fontId="15" fillId="0" borderId="8" xfId="0" applyNumberFormat="1" applyFont="1" applyFill="1" applyBorder="1" applyAlignment="1" applyProtection="1">
      <alignment horizontal="right" vertical="center" wrapText="1"/>
    </xf>
    <xf numFmtId="164" fontId="15" fillId="0" borderId="2" xfId="0" applyNumberFormat="1" applyFont="1" applyFill="1" applyBorder="1" applyAlignment="1" applyProtection="1">
      <alignment vertical="center"/>
      <protection locked="0"/>
    </xf>
    <xf numFmtId="164" fontId="15" fillId="0" borderId="18" xfId="0" applyNumberFormat="1" applyFont="1" applyFill="1" applyBorder="1" applyAlignment="1" applyProtection="1">
      <alignment vertical="center"/>
      <protection locked="0"/>
    </xf>
    <xf numFmtId="164" fontId="15" fillId="0" borderId="3" xfId="0" applyNumberFormat="1" applyFont="1" applyFill="1" applyBorder="1" applyAlignment="1" applyProtection="1">
      <alignment vertical="center"/>
      <protection locked="0"/>
    </xf>
    <xf numFmtId="165" fontId="15" fillId="0" borderId="3" xfId="0" applyNumberFormat="1" applyFont="1" applyFill="1" applyBorder="1" applyAlignment="1" applyProtection="1">
      <alignment vertical="center"/>
      <protection locked="0"/>
    </xf>
    <xf numFmtId="165" fontId="15" fillId="0" borderId="30" xfId="0" applyNumberFormat="1" applyFont="1" applyFill="1" applyBorder="1" applyAlignment="1" applyProtection="1">
      <alignment vertical="center"/>
      <protection locked="0"/>
    </xf>
    <xf numFmtId="165" fontId="15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0" xfId="0" applyNumberFormat="1" applyFont="1" applyFill="1" applyBorder="1" applyAlignment="1" applyProtection="1">
      <alignment horizontal="right" vertical="center" wrapText="1"/>
    </xf>
    <xf numFmtId="165" fontId="15" fillId="0" borderId="2" xfId="0" applyNumberFormat="1" applyFont="1" applyFill="1" applyBorder="1" applyAlignment="1" applyProtection="1">
      <alignment vertical="center"/>
      <protection locked="0"/>
    </xf>
    <xf numFmtId="165" fontId="15" fillId="0" borderId="6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/>
    </xf>
    <xf numFmtId="165" fontId="15" fillId="0" borderId="6" xfId="0" applyNumberFormat="1" applyFont="1" applyFill="1" applyBorder="1" applyAlignment="1" applyProtection="1">
      <alignment vertical="center"/>
    </xf>
    <xf numFmtId="164" fontId="15" fillId="0" borderId="6" xfId="0" applyNumberFormat="1" applyFont="1" applyFill="1" applyBorder="1" applyAlignment="1" applyProtection="1">
      <alignment vertical="center"/>
      <protection locked="0"/>
    </xf>
    <xf numFmtId="165" fontId="15" fillId="0" borderId="73" xfId="0" applyNumberFormat="1" applyFont="1" applyFill="1" applyBorder="1" applyAlignment="1" applyProtection="1">
      <alignment vertical="center"/>
      <protection locked="0"/>
    </xf>
    <xf numFmtId="164" fontId="15" fillId="0" borderId="88" xfId="0" applyNumberFormat="1" applyFont="1" applyFill="1" applyBorder="1" applyAlignment="1" applyProtection="1">
      <alignment vertical="center"/>
      <protection locked="0"/>
    </xf>
    <xf numFmtId="165" fontId="15" fillId="0" borderId="18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23" xfId="0" applyNumberFormat="1" applyFont="1" applyFill="1" applyBorder="1" applyAlignment="1" applyProtection="1">
      <alignment horizontal="right" vertical="center" wrapText="1"/>
    </xf>
    <xf numFmtId="165" fontId="8" fillId="0" borderId="82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 applyProtection="1">
      <alignment horizontal="right" vertical="center" shrinkToFit="1"/>
    </xf>
    <xf numFmtId="165" fontId="6" fillId="0" borderId="0" xfId="0" applyNumberFormat="1" applyFont="1" applyFill="1" applyBorder="1" applyAlignment="1" applyProtection="1">
      <alignment horizontal="right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22" fillId="0" borderId="3" xfId="3" applyFont="1" applyFill="1" applyBorder="1" applyAlignment="1" applyProtection="1">
      <alignment horizontal="left" vertical="center"/>
    </xf>
    <xf numFmtId="0" fontId="15" fillId="0" borderId="11" xfId="3" applyFont="1" applyFill="1" applyBorder="1" applyAlignment="1" applyProtection="1">
      <alignment vertical="center"/>
    </xf>
    <xf numFmtId="165" fontId="50" fillId="0" borderId="33" xfId="0" applyNumberFormat="1" applyFont="1" applyFill="1" applyBorder="1" applyAlignment="1" applyProtection="1">
      <alignment vertical="center" wrapText="1"/>
      <protection locked="0"/>
    </xf>
    <xf numFmtId="165" fontId="50" fillId="0" borderId="8" xfId="0" applyNumberFormat="1" applyFont="1" applyFill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horizontal="left" vertical="center"/>
    </xf>
    <xf numFmtId="165" fontId="22" fillId="0" borderId="83" xfId="0" applyNumberFormat="1" applyFont="1" applyFill="1" applyBorder="1" applyAlignment="1" applyProtection="1">
      <alignment vertical="center" wrapText="1"/>
    </xf>
    <xf numFmtId="165" fontId="22" fillId="0" borderId="10" xfId="0" applyNumberFormat="1" applyFont="1" applyFill="1" applyBorder="1" applyAlignment="1" applyProtection="1">
      <alignment vertical="center" wrapText="1"/>
    </xf>
    <xf numFmtId="0" fontId="15" fillId="0" borderId="2" xfId="3" applyFont="1" applyFill="1" applyBorder="1" applyAlignment="1" applyProtection="1">
      <alignment horizontal="left" vertical="center"/>
    </xf>
    <xf numFmtId="165" fontId="15" fillId="0" borderId="10" xfId="0" applyNumberFormat="1" applyFont="1" applyFill="1" applyBorder="1" applyAlignment="1" applyProtection="1">
      <alignment vertical="center" wrapText="1"/>
    </xf>
    <xf numFmtId="165" fontId="15" fillId="0" borderId="83" xfId="0" applyNumberFormat="1" applyFont="1" applyFill="1" applyBorder="1" applyAlignment="1" applyProtection="1">
      <alignment vertical="center" wrapText="1"/>
      <protection locked="0"/>
    </xf>
    <xf numFmtId="165" fontId="50" fillId="0" borderId="10" xfId="0" applyNumberFormat="1" applyFont="1" applyFill="1" applyBorder="1" applyAlignment="1" applyProtection="1">
      <alignment vertical="center" wrapText="1"/>
    </xf>
    <xf numFmtId="0" fontId="22" fillId="0" borderId="13" xfId="3" applyFont="1" applyFill="1" applyBorder="1" applyAlignment="1" applyProtection="1">
      <alignment horizontal="left" vertical="center"/>
    </xf>
    <xf numFmtId="165" fontId="22" fillId="0" borderId="72" xfId="0" applyNumberFormat="1" applyFont="1" applyFill="1" applyBorder="1" applyAlignment="1" applyProtection="1">
      <alignment vertical="center" wrapText="1"/>
    </xf>
    <xf numFmtId="165" fontId="22" fillId="0" borderId="23" xfId="0" applyNumberFormat="1" applyFont="1" applyFill="1" applyBorder="1" applyAlignment="1" applyProtection="1">
      <alignment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65" fontId="14" fillId="0" borderId="5" xfId="0" applyNumberFormat="1" applyFont="1" applyFill="1" applyBorder="1" applyAlignment="1" applyProtection="1">
      <alignment horizontal="right" vertical="center" wrapText="1"/>
    </xf>
    <xf numFmtId="165" fontId="14" fillId="0" borderId="10" xfId="0" applyNumberFormat="1" applyFont="1" applyFill="1" applyBorder="1" applyAlignment="1" applyProtection="1">
      <alignment horizontal="right" vertical="center" wrapText="1"/>
    </xf>
    <xf numFmtId="165" fontId="50" fillId="0" borderId="6" xfId="0" applyNumberFormat="1" applyFont="1" applyFill="1" applyBorder="1" applyAlignment="1" applyProtection="1">
      <alignment horizontal="right" vertical="center" wrapText="1"/>
    </xf>
    <xf numFmtId="165" fontId="50" fillId="0" borderId="5" xfId="0" applyNumberFormat="1" applyFont="1" applyFill="1" applyBorder="1" applyAlignment="1" applyProtection="1">
      <alignment horizontal="right" vertical="center" wrapText="1"/>
    </xf>
    <xf numFmtId="165" fontId="50" fillId="0" borderId="10" xfId="0" applyNumberFormat="1" applyFont="1" applyFill="1" applyBorder="1" applyAlignment="1" applyProtection="1">
      <alignment horizontal="right" vertical="center" wrapText="1"/>
    </xf>
    <xf numFmtId="165" fontId="15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4" xfId="0" applyFont="1" applyFill="1" applyBorder="1" applyAlignment="1" applyProtection="1">
      <alignment horizontal="left" vertical="center"/>
    </xf>
    <xf numFmtId="165" fontId="14" fillId="0" borderId="19" xfId="0" applyNumberFormat="1" applyFont="1" applyFill="1" applyBorder="1" applyAlignment="1" applyProtection="1">
      <alignment horizontal="right" vertical="center" wrapText="1"/>
    </xf>
    <xf numFmtId="165" fontId="5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2" xfId="3" applyFont="1" applyFill="1" applyBorder="1" applyAlignment="1" applyProtection="1">
      <alignment horizontal="left" vertical="center"/>
      <protection locked="0"/>
    </xf>
    <xf numFmtId="0" fontId="14" fillId="0" borderId="13" xfId="3" applyFont="1" applyFill="1" applyBorder="1" applyAlignment="1" applyProtection="1">
      <alignment horizontal="left" vertical="center"/>
    </xf>
    <xf numFmtId="165" fontId="14" fillId="0" borderId="12" xfId="0" applyNumberFormat="1" applyFont="1" applyFill="1" applyBorder="1" applyAlignment="1" applyProtection="1">
      <alignment horizontal="right" vertical="center" wrapText="1"/>
    </xf>
    <xf numFmtId="165" fontId="14" fillId="0" borderId="29" xfId="0" applyNumberFormat="1" applyFont="1" applyFill="1" applyBorder="1" applyAlignment="1" applyProtection="1">
      <alignment horizontal="right" vertical="center" wrapText="1"/>
    </xf>
    <xf numFmtId="49" fontId="14" fillId="0" borderId="6" xfId="0" applyNumberFormat="1" applyFont="1" applyFill="1" applyBorder="1" applyAlignment="1" applyProtection="1">
      <alignment horizontal="left" vertical="center" wrapText="1"/>
    </xf>
    <xf numFmtId="0" fontId="15" fillId="0" borderId="2" xfId="3" applyFont="1" applyFill="1" applyBorder="1" applyAlignment="1" applyProtection="1">
      <alignment vertical="center"/>
      <protection locked="0"/>
    </xf>
    <xf numFmtId="165" fontId="5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4" xfId="3" applyFont="1" applyFill="1" applyBorder="1" applyAlignment="1" applyProtection="1">
      <alignment horizontal="left" vertical="center"/>
      <protection locked="0"/>
    </xf>
    <xf numFmtId="0" fontId="50" fillId="0" borderId="2" xfId="3" applyFont="1" applyFill="1" applyBorder="1" applyAlignment="1" applyProtection="1">
      <alignment horizontal="left" vertical="center"/>
      <protection locked="0"/>
    </xf>
    <xf numFmtId="0" fontId="50" fillId="0" borderId="24" xfId="3" applyFont="1" applyFill="1" applyBorder="1" applyAlignment="1" applyProtection="1">
      <alignment horizontal="left" vertical="center"/>
      <protection locked="0"/>
    </xf>
    <xf numFmtId="165" fontId="50" fillId="0" borderId="4" xfId="0" applyNumberFormat="1" applyFont="1" applyFill="1" applyBorder="1" applyAlignment="1" applyProtection="1">
      <alignment horizontal="right" vertical="center" wrapText="1"/>
    </xf>
    <xf numFmtId="0" fontId="14" fillId="0" borderId="2" xfId="3" applyFont="1" applyFill="1" applyBorder="1" applyAlignment="1" applyProtection="1">
      <alignment horizontal="left" vertical="center"/>
      <protection locked="0"/>
    </xf>
    <xf numFmtId="0" fontId="14" fillId="0" borderId="13" xfId="3" applyFont="1" applyFill="1" applyBorder="1" applyAlignment="1" applyProtection="1">
      <alignment horizontal="left" vertical="center"/>
      <protection locked="0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5" fillId="0" borderId="17" xfId="3" applyFont="1" applyFill="1" applyBorder="1" applyAlignment="1" applyProtection="1">
      <alignment vertical="center"/>
      <protection locked="0"/>
    </xf>
    <xf numFmtId="0" fontId="15" fillId="0" borderId="31" xfId="3" applyFont="1" applyFill="1" applyBorder="1" applyAlignment="1" applyProtection="1">
      <alignment vertical="center"/>
      <protection locked="0"/>
    </xf>
    <xf numFmtId="165" fontId="50" fillId="0" borderId="73" xfId="0" applyNumberFormat="1" applyFont="1" applyFill="1" applyBorder="1" applyAlignment="1" applyProtection="1">
      <alignment horizontal="right" vertical="center" wrapText="1"/>
    </xf>
    <xf numFmtId="0" fontId="15" fillId="0" borderId="7" xfId="3" applyFont="1" applyFill="1" applyBorder="1" applyAlignment="1" applyProtection="1">
      <alignment horizontal="left" vertical="center"/>
      <protection locked="0"/>
    </xf>
    <xf numFmtId="0" fontId="14" fillId="0" borderId="22" xfId="3" applyFont="1" applyFill="1" applyBorder="1" applyAlignment="1" applyProtection="1">
      <alignment horizontal="left" vertical="center"/>
    </xf>
    <xf numFmtId="0" fontId="49" fillId="0" borderId="0" xfId="0" applyFont="1" applyFill="1" applyAlignment="1" applyProtection="1">
      <alignment horizont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11" xfId="3" applyFont="1" applyFill="1" applyBorder="1" applyAlignment="1" applyProtection="1">
      <alignment horizontal="left" vertical="center"/>
      <protection locked="0"/>
    </xf>
    <xf numFmtId="165" fontId="15" fillId="0" borderId="15" xfId="0" applyNumberFormat="1" applyFont="1" applyFill="1" applyBorder="1" applyAlignment="1" applyProtection="1">
      <alignment horizontal="right" vertical="center" wrapText="1"/>
    </xf>
    <xf numFmtId="0" fontId="14" fillId="4" borderId="2" xfId="3" applyFont="1" applyFill="1" applyBorder="1" applyAlignment="1" applyProtection="1">
      <alignment horizontal="left" vertical="center"/>
      <protection locked="0"/>
    </xf>
    <xf numFmtId="165" fontId="14" fillId="4" borderId="83" xfId="3" applyNumberFormat="1" applyFont="1" applyFill="1" applyBorder="1" applyAlignment="1" applyProtection="1">
      <alignment horizontal="right" vertical="center"/>
      <protection locked="0"/>
    </xf>
    <xf numFmtId="165" fontId="14" fillId="4" borderId="5" xfId="3" applyNumberFormat="1" applyFont="1" applyFill="1" applyBorder="1" applyAlignment="1" applyProtection="1">
      <alignment horizontal="right" vertical="center"/>
      <protection locked="0"/>
    </xf>
    <xf numFmtId="0" fontId="15" fillId="4" borderId="2" xfId="3" applyFont="1" applyFill="1" applyBorder="1" applyAlignment="1" applyProtection="1">
      <alignment horizontal="left" vertical="center"/>
      <protection locked="0"/>
    </xf>
    <xf numFmtId="165" fontId="15" fillId="4" borderId="83" xfId="3" applyNumberFormat="1" applyFont="1" applyFill="1" applyBorder="1" applyAlignment="1" applyProtection="1">
      <alignment horizontal="right" vertical="center"/>
      <protection locked="0"/>
    </xf>
    <xf numFmtId="165" fontId="15" fillId="4" borderId="5" xfId="0" applyNumberFormat="1" applyFont="1" applyFill="1" applyBorder="1" applyAlignment="1" applyProtection="1">
      <alignment horizontal="right" vertical="center" wrapText="1"/>
    </xf>
    <xf numFmtId="0" fontId="50" fillId="4" borderId="2" xfId="3" applyFont="1" applyFill="1" applyBorder="1" applyAlignment="1" applyProtection="1">
      <alignment horizontal="left" vertical="center"/>
      <protection locked="0"/>
    </xf>
    <xf numFmtId="165" fontId="50" fillId="4" borderId="83" xfId="3" applyNumberFormat="1" applyFont="1" applyFill="1" applyBorder="1" applyAlignment="1" applyProtection="1">
      <alignment horizontal="right" vertical="center"/>
      <protection locked="0"/>
    </xf>
    <xf numFmtId="165" fontId="15" fillId="4" borderId="83" xfId="3" applyNumberFormat="1" applyFont="1" applyFill="1" applyBorder="1" applyAlignment="1" applyProtection="1">
      <alignment horizontal="left" vertical="center"/>
      <protection locked="0"/>
    </xf>
    <xf numFmtId="165" fontId="50" fillId="4" borderId="5" xfId="3" applyNumberFormat="1" applyFont="1" applyFill="1" applyBorder="1" applyAlignment="1" applyProtection="1">
      <alignment horizontal="right" vertical="center"/>
      <protection locked="0"/>
    </xf>
    <xf numFmtId="0" fontId="50" fillId="4" borderId="24" xfId="3" applyFont="1" applyFill="1" applyBorder="1" applyAlignment="1" applyProtection="1">
      <alignment horizontal="left" vertical="center"/>
      <protection locked="0"/>
    </xf>
    <xf numFmtId="165" fontId="50" fillId="4" borderId="69" xfId="3" applyNumberFormat="1" applyFont="1" applyFill="1" applyBorder="1" applyAlignment="1" applyProtection="1">
      <alignment horizontal="right" vertical="center"/>
      <protection locked="0"/>
    </xf>
    <xf numFmtId="0" fontId="17" fillId="0" borderId="20" xfId="3" applyFont="1" applyFill="1" applyBorder="1" applyAlignment="1" applyProtection="1">
      <alignment horizontal="left" vertical="center"/>
    </xf>
    <xf numFmtId="0" fontId="8" fillId="0" borderId="12" xfId="3" applyFont="1" applyFill="1" applyBorder="1" applyAlignment="1" applyProtection="1">
      <alignment horizontal="left" vertical="center"/>
    </xf>
    <xf numFmtId="49" fontId="14" fillId="0" borderId="12" xfId="0" applyNumberFormat="1" applyFont="1" applyFill="1" applyBorder="1" applyAlignment="1" applyProtection="1">
      <alignment horizontal="left" vertical="center" wrapText="1"/>
    </xf>
    <xf numFmtId="165" fontId="14" fillId="0" borderId="79" xfId="3" applyNumberFormat="1" applyFont="1" applyFill="1" applyBorder="1" applyAlignment="1" applyProtection="1">
      <alignment horizontal="right" vertical="center"/>
      <protection locked="0"/>
    </xf>
    <xf numFmtId="0" fontId="14" fillId="0" borderId="7" xfId="3" applyFont="1" applyFill="1" applyBorder="1" applyAlignment="1" applyProtection="1">
      <alignment horizontal="left" vertical="center"/>
      <protection locked="0"/>
    </xf>
    <xf numFmtId="165" fontId="14" fillId="0" borderId="18" xfId="0" applyNumberFormat="1" applyFont="1" applyFill="1" applyBorder="1" applyAlignment="1" applyProtection="1">
      <alignment horizontal="right" vertical="center" wrapText="1"/>
    </xf>
    <xf numFmtId="0" fontId="14" fillId="0" borderId="28" xfId="3" applyFont="1" applyFill="1" applyBorder="1" applyAlignment="1" applyProtection="1">
      <alignment horizontal="left" vertical="center"/>
      <protection locked="0"/>
    </xf>
    <xf numFmtId="165" fontId="14" fillId="0" borderId="103" xfId="0" applyNumberFormat="1" applyFont="1" applyFill="1" applyBorder="1" applyAlignment="1" applyProtection="1">
      <alignment horizontal="right" vertical="center" wrapText="1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7" fillId="0" borderId="11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>
      <alignment vertical="center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center" vertical="center" wrapText="1"/>
    </xf>
    <xf numFmtId="0" fontId="28" fillId="0" borderId="82" xfId="0" applyFont="1" applyFill="1" applyBorder="1" applyAlignment="1" applyProtection="1">
      <alignment horizontal="center" vertical="center" wrapText="1"/>
      <protection locked="0"/>
    </xf>
    <xf numFmtId="165" fontId="15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4" xfId="3" applyFont="1" applyFill="1" applyBorder="1" applyAlignment="1" applyProtection="1">
      <alignment horizontal="left" vertical="center"/>
    </xf>
    <xf numFmtId="165" fontId="14" fillId="0" borderId="26" xfId="0" applyNumberFormat="1" applyFont="1" applyFill="1" applyBorder="1" applyAlignment="1" applyProtection="1">
      <alignment horizontal="right" vertical="center" wrapText="1"/>
    </xf>
    <xf numFmtId="165" fontId="14" fillId="0" borderId="4" xfId="0" applyNumberFormat="1" applyFont="1" applyFill="1" applyBorder="1" applyAlignment="1" applyProtection="1">
      <alignment horizontal="right" vertical="center" wrapText="1"/>
    </xf>
    <xf numFmtId="165" fontId="14" fillId="0" borderId="16" xfId="0" applyNumberFormat="1" applyFont="1" applyFill="1" applyBorder="1" applyAlignment="1" applyProtection="1">
      <alignment horizontal="right" vertical="center" wrapText="1"/>
    </xf>
    <xf numFmtId="0" fontId="15" fillId="0" borderId="24" xfId="3" applyFont="1" applyFill="1" applyBorder="1" applyAlignment="1" applyProtection="1">
      <alignment horizontal="left" vertical="center"/>
    </xf>
    <xf numFmtId="0" fontId="50" fillId="0" borderId="2" xfId="3" applyFont="1" applyFill="1" applyBorder="1" applyAlignment="1" applyProtection="1">
      <alignment horizontal="left" vertical="center"/>
    </xf>
    <xf numFmtId="165" fontId="14" fillId="0" borderId="27" xfId="0" applyNumberFormat="1" applyFont="1" applyFill="1" applyBorder="1" applyAlignment="1" applyProtection="1">
      <alignment horizontal="right" vertical="center" wrapText="1"/>
    </xf>
    <xf numFmtId="0" fontId="50" fillId="0" borderId="24" xfId="3" applyFont="1" applyFill="1" applyBorder="1" applyAlignment="1" applyProtection="1">
      <alignment horizontal="left" vertical="center"/>
    </xf>
    <xf numFmtId="165" fontId="50" fillId="0" borderId="26" xfId="0" applyNumberFormat="1" applyFont="1" applyFill="1" applyBorder="1" applyAlignment="1" applyProtection="1">
      <alignment horizontal="right" vertical="center" wrapText="1"/>
    </xf>
    <xf numFmtId="165" fontId="50" fillId="0" borderId="27" xfId="0" applyNumberFormat="1" applyFont="1" applyFill="1" applyBorder="1" applyAlignment="1" applyProtection="1">
      <alignment horizontal="right" vertical="center" wrapText="1"/>
    </xf>
    <xf numFmtId="165" fontId="14" fillId="0" borderId="82" xfId="0" applyNumberFormat="1" applyFont="1" applyFill="1" applyBorder="1" applyAlignment="1" applyProtection="1">
      <alignment horizontal="right" vertical="center" wrapText="1"/>
    </xf>
    <xf numFmtId="0" fontId="49" fillId="0" borderId="0" xfId="0" applyFont="1" applyFill="1"/>
    <xf numFmtId="0" fontId="49" fillId="0" borderId="0" xfId="0" applyFont="1" applyFill="1" applyBorder="1"/>
    <xf numFmtId="0" fontId="15" fillId="0" borderId="3" xfId="3" applyFont="1" applyFill="1" applyBorder="1" applyAlignment="1" applyProtection="1">
      <alignment horizontal="left" vertical="center"/>
      <protection locked="0"/>
    </xf>
    <xf numFmtId="165" fontId="15" fillId="0" borderId="14" xfId="0" applyNumberFormat="1" applyFont="1" applyFill="1" applyBorder="1" applyAlignment="1" applyProtection="1">
      <alignment horizontal="right" vertical="center" wrapText="1"/>
    </xf>
    <xf numFmtId="165" fontId="14" fillId="0" borderId="117" xfId="0" applyNumberFormat="1" applyFont="1" applyFill="1" applyBorder="1" applyAlignment="1" applyProtection="1">
      <alignment horizontal="right" vertical="center" wrapText="1"/>
    </xf>
    <xf numFmtId="165" fontId="22" fillId="0" borderId="14" xfId="0" applyNumberFormat="1" applyFont="1" applyFill="1" applyBorder="1" applyAlignment="1" applyProtection="1">
      <alignment horizontal="right" vertical="center" wrapText="1"/>
    </xf>
    <xf numFmtId="165" fontId="57" fillId="0" borderId="15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left" vertical="center" wrapText="1"/>
    </xf>
    <xf numFmtId="165" fontId="15" fillId="0" borderId="32" xfId="0" applyNumberFormat="1" applyFont="1" applyFill="1" applyBorder="1" applyAlignment="1" applyProtection="1">
      <alignment horizontal="right" vertical="center" wrapText="1"/>
    </xf>
    <xf numFmtId="165" fontId="15" fillId="0" borderId="17" xfId="0" applyNumberFormat="1" applyFont="1" applyFill="1" applyBorder="1" applyAlignment="1" applyProtection="1">
      <alignment horizontal="right" vertical="center" wrapText="1"/>
    </xf>
    <xf numFmtId="165" fontId="15" fillId="0" borderId="0" xfId="0" applyNumberFormat="1" applyFont="1" applyFill="1" applyBorder="1" applyAlignment="1" applyProtection="1">
      <alignment horizontal="right" vertical="center" wrapText="1"/>
    </xf>
    <xf numFmtId="165" fontId="15" fillId="0" borderId="80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21" xfId="0" applyNumberFormat="1" applyFont="1" applyFill="1" applyBorder="1" applyAlignment="1" applyProtection="1">
      <alignment horizontal="right" vertical="center" wrapText="1"/>
    </xf>
    <xf numFmtId="165" fontId="14" fillId="0" borderId="7" xfId="0" applyNumberFormat="1" applyFont="1" applyFill="1" applyBorder="1" applyAlignment="1" applyProtection="1">
      <alignment horizontal="right" vertical="center" wrapText="1"/>
    </xf>
    <xf numFmtId="165" fontId="50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0" xfId="0" applyNumberFormat="1" applyFont="1" applyFill="1" applyBorder="1" applyAlignment="1" applyProtection="1">
      <alignment horizontal="right" vertical="center" wrapText="1"/>
    </xf>
    <xf numFmtId="165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6" xfId="3" applyFont="1" applyFill="1" applyBorder="1" applyAlignment="1" applyProtection="1">
      <alignment vertical="center" wrapText="1"/>
      <protection locked="0"/>
    </xf>
    <xf numFmtId="0" fontId="15" fillId="0" borderId="6" xfId="0" applyFont="1" applyFill="1" applyBorder="1" applyAlignment="1" applyProtection="1">
      <alignment horizontal="left" vertical="center" wrapText="1"/>
      <protection locked="0"/>
    </xf>
    <xf numFmtId="0" fontId="15" fillId="0" borderId="6" xfId="3" applyFont="1" applyFill="1" applyBorder="1" applyAlignment="1" applyProtection="1">
      <alignment horizontal="left" vertical="center" wrapText="1"/>
      <protection locked="0"/>
    </xf>
    <xf numFmtId="0" fontId="14" fillId="0" borderId="30" xfId="3" applyFont="1" applyFill="1" applyBorder="1" applyAlignment="1" applyProtection="1">
      <alignment horizontal="left" vertical="center" wrapText="1"/>
      <protection locked="0"/>
    </xf>
    <xf numFmtId="49" fontId="14" fillId="0" borderId="24" xfId="0" applyNumberFormat="1" applyFont="1" applyFill="1" applyBorder="1" applyAlignment="1" applyProtection="1">
      <alignment horizontal="left" vertical="center" wrapText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right" vertical="center" wrapText="1"/>
    </xf>
    <xf numFmtId="0" fontId="15" fillId="0" borderId="11" xfId="3" applyFont="1" applyFill="1" applyBorder="1" applyAlignment="1" applyProtection="1">
      <alignment horizontal="left" vertical="center" wrapText="1"/>
    </xf>
    <xf numFmtId="165" fontId="15" fillId="0" borderId="33" xfId="3" applyNumberFormat="1" applyFont="1" applyFill="1" applyBorder="1" applyAlignment="1" applyProtection="1">
      <alignment horizontal="right" vertical="center"/>
    </xf>
    <xf numFmtId="0" fontId="15" fillId="0" borderId="3" xfId="3" applyFont="1" applyFill="1" applyBorder="1" applyAlignment="1" applyProtection="1">
      <alignment horizontal="left" vertical="center" wrapText="1"/>
    </xf>
    <xf numFmtId="165" fontId="15" fillId="0" borderId="70" xfId="3" applyNumberFormat="1" applyFont="1" applyFill="1" applyBorder="1" applyAlignment="1" applyProtection="1">
      <alignment horizontal="right" vertical="center"/>
    </xf>
    <xf numFmtId="0" fontId="14" fillId="0" borderId="2" xfId="3" applyFont="1" applyFill="1" applyBorder="1" applyAlignment="1" applyProtection="1">
      <alignment horizontal="left" vertical="center"/>
    </xf>
    <xf numFmtId="165" fontId="14" fillId="0" borderId="83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5" fillId="0" borderId="7" xfId="3" applyFont="1" applyFill="1" applyBorder="1" applyAlignment="1" applyProtection="1">
      <alignment vertical="center"/>
      <protection locked="0"/>
    </xf>
    <xf numFmtId="0" fontId="14" fillId="0" borderId="22" xfId="3" applyFont="1" applyFill="1" applyBorder="1" applyAlignment="1" applyProtection="1">
      <alignment horizontal="left" vertic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vertical="center"/>
      <protection locked="0"/>
    </xf>
    <xf numFmtId="165" fontId="50" fillId="0" borderId="73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61" xfId="0" applyNumberFormat="1" applyFont="1" applyFill="1" applyBorder="1" applyAlignment="1" applyProtection="1">
      <alignment horizontal="right" vertical="center" wrapText="1"/>
    </xf>
    <xf numFmtId="165" fontId="15" fillId="0" borderId="73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2" xfId="0" applyFont="1" applyFill="1" applyBorder="1" applyAlignment="1" applyProtection="1">
      <alignment horizontal="left" vertical="center"/>
      <protection locked="0"/>
    </xf>
    <xf numFmtId="165" fontId="14" fillId="0" borderId="19" xfId="0" applyNumberFormat="1" applyFont="1" applyFill="1" applyBorder="1" applyAlignment="1" applyProtection="1">
      <alignment horizontal="right" vertical="center"/>
      <protection locked="0"/>
    </xf>
    <xf numFmtId="165" fontId="28" fillId="0" borderId="89" xfId="0" applyNumberFormat="1" applyFont="1" applyFill="1" applyBorder="1" applyAlignment="1" applyProtection="1">
      <alignment horizontal="right" vertical="center" wrapText="1"/>
      <protection locked="0"/>
    </xf>
    <xf numFmtId="165" fontId="28" fillId="0" borderId="15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21" xfId="0" applyNumberFormat="1" applyFont="1" applyFill="1" applyBorder="1" applyAlignment="1" applyProtection="1">
      <alignment horizontal="right" vertical="center" wrapText="1"/>
      <protection locked="0"/>
    </xf>
    <xf numFmtId="165" fontId="50" fillId="0" borderId="15" xfId="0" applyNumberFormat="1" applyFont="1" applyFill="1" applyBorder="1" applyAlignment="1" applyProtection="1">
      <alignment horizontal="right" vertical="center" wrapText="1"/>
      <protection locked="0"/>
    </xf>
    <xf numFmtId="165" fontId="50" fillId="0" borderId="16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83" xfId="0" applyNumberFormat="1" applyFont="1" applyFill="1" applyBorder="1" applyAlignment="1" applyProtection="1">
      <alignment horizontal="right" vertical="center" wrapText="1"/>
    </xf>
    <xf numFmtId="165" fontId="50" fillId="0" borderId="83" xfId="0" applyNumberFormat="1" applyFont="1" applyFill="1" applyBorder="1" applyAlignment="1" applyProtection="1">
      <alignment horizontal="right" vertical="center" wrapText="1"/>
    </xf>
    <xf numFmtId="165" fontId="14" fillId="0" borderId="72" xfId="0" applyNumberFormat="1" applyFont="1" applyFill="1" applyBorder="1" applyAlignment="1" applyProtection="1">
      <alignment horizontal="right" vertical="center" wrapText="1"/>
    </xf>
    <xf numFmtId="0" fontId="14" fillId="0" borderId="41" xfId="0" applyFont="1" applyFill="1" applyBorder="1" applyAlignment="1" applyProtection="1">
      <alignment horizontal="center" vertical="center"/>
    </xf>
    <xf numFmtId="165" fontId="50" fillId="0" borderId="8" xfId="0" applyNumberFormat="1" applyFont="1" applyFill="1" applyBorder="1" applyAlignment="1" applyProtection="1">
      <alignment horizontal="right" vertical="center" wrapText="1"/>
    </xf>
    <xf numFmtId="165" fontId="14" fillId="0" borderId="22" xfId="3" applyNumberFormat="1" applyFont="1" applyFill="1" applyBorder="1" applyAlignment="1" applyProtection="1">
      <alignment horizontal="right" vertical="center"/>
      <protection locked="0"/>
    </xf>
    <xf numFmtId="0" fontId="30" fillId="0" borderId="6" xfId="0" applyFont="1" applyFill="1" applyBorder="1" applyAlignment="1" applyProtection="1">
      <alignment horizontal="left" vertical="center"/>
      <protection locked="0"/>
    </xf>
    <xf numFmtId="165" fontId="30" fillId="0" borderId="6" xfId="0" applyNumberFormat="1" applyFont="1" applyFill="1" applyBorder="1" applyAlignment="1" applyProtection="1">
      <alignment vertical="center"/>
      <protection locked="0"/>
    </xf>
    <xf numFmtId="165" fontId="30" fillId="0" borderId="6" xfId="0" applyNumberFormat="1" applyFont="1" applyFill="1" applyBorder="1" applyAlignment="1" applyProtection="1">
      <alignment vertical="center"/>
    </xf>
    <xf numFmtId="0" fontId="28" fillId="0" borderId="6" xfId="0" applyFont="1" applyFill="1" applyBorder="1" applyAlignment="1" applyProtection="1">
      <alignment horizontal="left" vertical="center"/>
      <protection locked="0"/>
    </xf>
    <xf numFmtId="165" fontId="28" fillId="0" borderId="6" xfId="0" applyNumberFormat="1" applyFont="1" applyFill="1" applyBorder="1" applyAlignment="1" applyProtection="1">
      <alignment vertical="center"/>
    </xf>
    <xf numFmtId="0" fontId="28" fillId="0" borderId="30" xfId="0" applyFont="1" applyFill="1" applyBorder="1" applyAlignment="1" applyProtection="1">
      <alignment horizontal="left" vertical="center"/>
    </xf>
    <xf numFmtId="165" fontId="28" fillId="0" borderId="30" xfId="0" applyNumberFormat="1" applyFont="1" applyFill="1" applyBorder="1" applyAlignment="1" applyProtection="1">
      <alignment vertical="center"/>
    </xf>
    <xf numFmtId="165" fontId="28" fillId="0" borderId="12" xfId="0" applyNumberFormat="1" applyFont="1" applyFill="1" applyBorder="1" applyAlignment="1" applyProtection="1">
      <alignment vertical="center"/>
    </xf>
    <xf numFmtId="165" fontId="50" fillId="0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69" xfId="0" applyNumberFormat="1" applyFont="1" applyFill="1" applyBorder="1" applyAlignment="1" applyProtection="1">
      <alignment horizontal="right" vertical="center" wrapText="1"/>
    </xf>
    <xf numFmtId="0" fontId="58" fillId="0" borderId="0" xfId="3" applyFont="1" applyFill="1" applyBorder="1" applyAlignment="1" applyProtection="1">
      <alignment horizontal="left" vertical="center"/>
      <protection locked="0"/>
    </xf>
    <xf numFmtId="165" fontId="14" fillId="0" borderId="0" xfId="0" applyNumberFormat="1" applyFont="1" applyFill="1" applyBorder="1" applyAlignment="1" applyProtection="1">
      <alignment horizontal="right" vertical="center"/>
      <protection locked="0"/>
    </xf>
    <xf numFmtId="165" fontId="50" fillId="0" borderId="21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24" xfId="0" applyNumberFormat="1" applyFont="1" applyFill="1" applyBorder="1" applyAlignment="1" applyProtection="1">
      <alignment vertical="center"/>
    </xf>
    <xf numFmtId="165" fontId="14" fillId="0" borderId="19" xfId="0" applyNumberFormat="1" applyFont="1" applyFill="1" applyBorder="1" applyAlignment="1" applyProtection="1">
      <alignment vertical="center"/>
    </xf>
    <xf numFmtId="165" fontId="28" fillId="0" borderId="15" xfId="0" applyNumberFormat="1" applyFont="1" applyFill="1" applyBorder="1" applyAlignment="1">
      <alignment horizontal="right" vertical="center" wrapText="1"/>
    </xf>
    <xf numFmtId="165" fontId="28" fillId="0" borderId="9" xfId="0" applyNumberFormat="1" applyFont="1" applyFill="1" applyBorder="1" applyAlignment="1">
      <alignment horizontal="right" vertical="center" wrapText="1"/>
    </xf>
    <xf numFmtId="165" fontId="28" fillId="0" borderId="11" xfId="0" applyNumberFormat="1" applyFont="1" applyFill="1" applyBorder="1" applyAlignment="1">
      <alignment horizontal="right" vertical="center" wrapText="1"/>
    </xf>
    <xf numFmtId="165" fontId="28" fillId="0" borderId="8" xfId="0" applyNumberFormat="1" applyFont="1" applyFill="1" applyBorder="1" applyAlignment="1">
      <alignment horizontal="right" vertical="center" wrapText="1"/>
    </xf>
    <xf numFmtId="0" fontId="5" fillId="0" borderId="33" xfId="3" applyFont="1" applyFill="1" applyBorder="1" applyAlignment="1" applyProtection="1">
      <alignment horizontal="left" vertical="center"/>
    </xf>
    <xf numFmtId="165" fontId="6" fillId="0" borderId="8" xfId="0" applyNumberFormat="1" applyFont="1" applyFill="1" applyBorder="1" applyAlignment="1" applyProtection="1">
      <alignment horizontal="right" vertical="center" shrinkToFit="1"/>
    </xf>
    <xf numFmtId="165" fontId="21" fillId="0" borderId="2" xfId="0" applyNumberFormat="1" applyFont="1" applyBorder="1" applyAlignment="1">
      <alignment horizontal="right" vertical="center" wrapText="1"/>
    </xf>
    <xf numFmtId="165" fontId="28" fillId="0" borderId="123" xfId="0" applyNumberFormat="1" applyFont="1" applyFill="1" applyBorder="1" applyAlignment="1">
      <alignment horizontal="right" vertical="center" wrapText="1"/>
    </xf>
    <xf numFmtId="165" fontId="21" fillId="0" borderId="10" xfId="0" applyNumberFormat="1" applyFont="1" applyBorder="1" applyAlignment="1">
      <alignment horizontal="right" vertical="center" wrapText="1"/>
    </xf>
    <xf numFmtId="165" fontId="28" fillId="0" borderId="124" xfId="0" applyNumberFormat="1" applyFont="1" applyFill="1" applyBorder="1" applyAlignment="1">
      <alignment horizontal="right" vertical="center" wrapText="1"/>
    </xf>
    <xf numFmtId="0" fontId="14" fillId="0" borderId="7" xfId="3" applyFont="1" applyFill="1" applyBorder="1" applyAlignment="1" applyProtection="1">
      <alignment horizontal="left" vertical="center"/>
    </xf>
    <xf numFmtId="165" fontId="57" fillId="0" borderId="33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72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70" xfId="3" applyNumberFormat="1" applyFont="1" applyFill="1" applyBorder="1" applyAlignment="1" applyProtection="1">
      <alignment horizontal="right" vertical="center"/>
      <protection locked="0"/>
    </xf>
    <xf numFmtId="0" fontId="28" fillId="0" borderId="4" xfId="0" applyFont="1" applyFill="1" applyBorder="1" applyAlignment="1" applyProtection="1">
      <alignment vertical="center" wrapText="1"/>
    </xf>
    <xf numFmtId="0" fontId="28" fillId="0" borderId="24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0" fontId="28" fillId="0" borderId="4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/>
    </xf>
    <xf numFmtId="0" fontId="30" fillId="0" borderId="9" xfId="0" applyFont="1" applyFill="1" applyBorder="1" applyAlignment="1" applyProtection="1">
      <alignment horizontal="left" vertical="center"/>
      <protection locked="0"/>
    </xf>
    <xf numFmtId="165" fontId="30" fillId="0" borderId="9" xfId="0" applyNumberFormat="1" applyFont="1" applyFill="1" applyBorder="1" applyAlignment="1" applyProtection="1">
      <alignment vertical="center"/>
      <protection locked="0"/>
    </xf>
    <xf numFmtId="165" fontId="30" fillId="0" borderId="11" xfId="0" applyNumberFormat="1" applyFont="1" applyFill="1" applyBorder="1" applyAlignment="1" applyProtection="1">
      <alignment vertical="center"/>
      <protection locked="0"/>
    </xf>
    <xf numFmtId="165" fontId="30" fillId="0" borderId="2" xfId="0" applyNumberFormat="1" applyFont="1" applyFill="1" applyBorder="1" applyAlignment="1" applyProtection="1">
      <alignment vertical="center"/>
      <protection locked="0"/>
    </xf>
    <xf numFmtId="165" fontId="28" fillId="0" borderId="2" xfId="0" applyNumberFormat="1" applyFont="1" applyFill="1" applyBorder="1" applyAlignment="1" applyProtection="1">
      <alignment vertical="center"/>
    </xf>
    <xf numFmtId="165" fontId="30" fillId="0" borderId="2" xfId="0" applyNumberFormat="1" applyFont="1" applyFill="1" applyBorder="1" applyAlignment="1" applyProtection="1">
      <alignment vertical="center"/>
    </xf>
    <xf numFmtId="165" fontId="28" fillId="0" borderId="13" xfId="0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 applyProtection="1">
      <alignment vertical="center"/>
    </xf>
    <xf numFmtId="165" fontId="30" fillId="0" borderId="15" xfId="0" applyNumberFormat="1" applyFont="1" applyFill="1" applyBorder="1" applyAlignment="1" applyProtection="1">
      <alignment vertical="center"/>
    </xf>
    <xf numFmtId="165" fontId="30" fillId="0" borderId="5" xfId="0" applyNumberFormat="1" applyFont="1" applyFill="1" applyBorder="1" applyAlignment="1" applyProtection="1">
      <alignment vertical="center"/>
    </xf>
    <xf numFmtId="165" fontId="28" fillId="0" borderId="5" xfId="0" applyNumberFormat="1" applyFont="1" applyFill="1" applyBorder="1" applyAlignment="1" applyProtection="1">
      <alignment vertical="center"/>
    </xf>
    <xf numFmtId="165" fontId="28" fillId="0" borderId="29" xfId="0" applyNumberFormat="1" applyFont="1" applyFill="1" applyBorder="1" applyAlignment="1" applyProtection="1">
      <alignment vertical="center"/>
    </xf>
    <xf numFmtId="165" fontId="28" fillId="0" borderId="21" xfId="0" applyNumberFormat="1" applyFont="1" applyFill="1" applyBorder="1" applyAlignment="1" applyProtection="1">
      <alignment vertical="center"/>
    </xf>
    <xf numFmtId="165" fontId="30" fillId="0" borderId="8" xfId="0" applyNumberFormat="1" applyFont="1" applyFill="1" applyBorder="1" applyAlignment="1" applyProtection="1">
      <alignment vertical="center"/>
      <protection locked="0"/>
    </xf>
    <xf numFmtId="165" fontId="30" fillId="0" borderId="17" xfId="0" applyNumberFormat="1" applyFont="1" applyFill="1" applyBorder="1" applyAlignment="1" applyProtection="1">
      <alignment vertical="center"/>
      <protection locked="0"/>
    </xf>
    <xf numFmtId="165" fontId="30" fillId="0" borderId="10" xfId="0" applyNumberFormat="1" applyFont="1" applyFill="1" applyBorder="1" applyAlignment="1" applyProtection="1">
      <alignment vertical="center"/>
      <protection locked="0"/>
    </xf>
    <xf numFmtId="165" fontId="30" fillId="0" borderId="7" xfId="0" applyNumberFormat="1" applyFont="1" applyFill="1" applyBorder="1" applyAlignment="1" applyProtection="1">
      <alignment vertical="center"/>
      <protection locked="0"/>
    </xf>
    <xf numFmtId="165" fontId="28" fillId="0" borderId="10" xfId="0" applyNumberFormat="1" applyFont="1" applyFill="1" applyBorder="1" applyAlignment="1" applyProtection="1">
      <alignment vertical="center"/>
    </xf>
    <xf numFmtId="165" fontId="28" fillId="0" borderId="7" xfId="0" applyNumberFormat="1" applyFont="1" applyFill="1" applyBorder="1" applyAlignment="1" applyProtection="1">
      <alignment vertical="center"/>
    </xf>
    <xf numFmtId="165" fontId="30" fillId="0" borderId="10" xfId="0" applyNumberFormat="1" applyFont="1" applyFill="1" applyBorder="1" applyAlignment="1" applyProtection="1">
      <alignment vertical="center"/>
    </xf>
    <xf numFmtId="165" fontId="30" fillId="0" borderId="7" xfId="0" applyNumberFormat="1" applyFont="1" applyFill="1" applyBorder="1" applyAlignment="1" applyProtection="1">
      <alignment vertical="center"/>
    </xf>
    <xf numFmtId="165" fontId="28" fillId="0" borderId="23" xfId="0" applyNumberFormat="1" applyFont="1" applyFill="1" applyBorder="1" applyAlignment="1" applyProtection="1">
      <alignment vertical="center"/>
    </xf>
    <xf numFmtId="165" fontId="28" fillId="0" borderId="28" xfId="0" applyNumberFormat="1" applyFont="1" applyFill="1" applyBorder="1" applyAlignment="1" applyProtection="1">
      <alignment vertical="center"/>
    </xf>
    <xf numFmtId="165" fontId="28" fillId="0" borderId="14" xfId="0" applyNumberFormat="1" applyFont="1" applyFill="1" applyBorder="1" applyAlignment="1" applyProtection="1">
      <alignment vertical="center"/>
    </xf>
    <xf numFmtId="165" fontId="50" fillId="0" borderId="69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19" xfId="0" applyNumberFormat="1" applyFont="1" applyFill="1" applyBorder="1" applyAlignment="1" applyProtection="1">
      <alignment vertical="center"/>
    </xf>
    <xf numFmtId="165" fontId="28" fillId="0" borderId="125" xfId="0" applyNumberFormat="1" applyFont="1" applyFill="1" applyBorder="1" applyAlignment="1">
      <alignment vertical="center"/>
    </xf>
    <xf numFmtId="165" fontId="30" fillId="0" borderId="151" xfId="0" applyNumberFormat="1" applyFont="1" applyFill="1" applyBorder="1" applyAlignment="1">
      <alignment horizontal="right" vertical="center"/>
    </xf>
    <xf numFmtId="165" fontId="30" fillId="0" borderId="187" xfId="0" applyNumberFormat="1" applyFont="1" applyFill="1" applyBorder="1" applyAlignment="1">
      <alignment horizontal="right" vertical="center"/>
    </xf>
    <xf numFmtId="165" fontId="30" fillId="0" borderId="188" xfId="0" applyNumberFormat="1" applyFont="1" applyFill="1" applyBorder="1" applyAlignment="1">
      <alignment horizontal="right" vertical="center"/>
    </xf>
    <xf numFmtId="165" fontId="30" fillId="0" borderId="188" xfId="2" applyNumberFormat="1" applyFont="1" applyFill="1" applyBorder="1" applyAlignment="1">
      <alignment horizontal="right" vertical="center"/>
    </xf>
    <xf numFmtId="165" fontId="30" fillId="0" borderId="126" xfId="2" applyNumberFormat="1" applyFont="1" applyFill="1" applyBorder="1" applyAlignment="1">
      <alignment horizontal="right" vertical="center"/>
    </xf>
    <xf numFmtId="165" fontId="30" fillId="0" borderId="127" xfId="2" applyNumberFormat="1" applyFont="1" applyFill="1" applyBorder="1" applyAlignment="1">
      <alignment horizontal="right" vertical="center"/>
    </xf>
    <xf numFmtId="165" fontId="28" fillId="0" borderId="128" xfId="0" applyNumberFormat="1" applyFont="1" applyFill="1" applyBorder="1" applyAlignment="1">
      <alignment horizontal="right" vertical="center"/>
    </xf>
    <xf numFmtId="49" fontId="30" fillId="0" borderId="184" xfId="0" applyNumberFormat="1" applyFont="1" applyFill="1" applyBorder="1" applyAlignment="1">
      <alignment horizontal="center" vertical="center"/>
    </xf>
    <xf numFmtId="165" fontId="30" fillId="0" borderId="146" xfId="5" applyNumberFormat="1" applyFont="1" applyFill="1" applyBorder="1" applyAlignment="1">
      <alignment horizontal="right" vertical="center"/>
    </xf>
    <xf numFmtId="165" fontId="28" fillId="0" borderId="129" xfId="1" applyNumberFormat="1" applyFont="1" applyFill="1" applyBorder="1" applyAlignment="1">
      <alignment horizontal="right" vertical="center"/>
    </xf>
    <xf numFmtId="3" fontId="21" fillId="0" borderId="24" xfId="0" applyNumberFormat="1" applyFont="1" applyFill="1" applyBorder="1" applyAlignment="1">
      <alignment vertical="center"/>
    </xf>
    <xf numFmtId="3" fontId="21" fillId="0" borderId="4" xfId="0" applyNumberFormat="1" applyFont="1" applyFill="1" applyBorder="1" applyAlignment="1">
      <alignment vertical="center"/>
    </xf>
    <xf numFmtId="3" fontId="27" fillId="0" borderId="60" xfId="0" applyNumberFormat="1" applyFont="1" applyFill="1" applyBorder="1" applyAlignment="1">
      <alignment vertical="center"/>
    </xf>
    <xf numFmtId="3" fontId="27" fillId="0" borderId="130" xfId="0" applyNumberFormat="1" applyFont="1" applyFill="1" applyBorder="1" applyAlignment="1">
      <alignment vertical="center"/>
    </xf>
    <xf numFmtId="3" fontId="27" fillId="0" borderId="131" xfId="0" applyNumberFormat="1" applyFont="1" applyFill="1" applyBorder="1" applyAlignment="1">
      <alignment vertical="center"/>
    </xf>
    <xf numFmtId="3" fontId="21" fillId="0" borderId="88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6" xfId="0" applyNumberFormat="1" applyFont="1" applyFill="1" applyBorder="1" applyAlignment="1">
      <alignment vertical="center"/>
    </xf>
    <xf numFmtId="3" fontId="27" fillId="0" borderId="88" xfId="0" applyNumberFormat="1" applyFont="1" applyFill="1" applyBorder="1" applyAlignment="1">
      <alignment vertical="center"/>
    </xf>
    <xf numFmtId="3" fontId="27" fillId="0" borderId="39" xfId="0" applyNumberFormat="1" applyFont="1" applyFill="1" applyBorder="1" applyAlignment="1">
      <alignment vertical="center"/>
    </xf>
    <xf numFmtId="3" fontId="27" fillId="0" borderId="13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30" fillId="0" borderId="27" xfId="0" applyNumberFormat="1" applyFont="1" applyFill="1" applyBorder="1" applyAlignment="1">
      <alignment horizontal="right" vertical="center"/>
    </xf>
    <xf numFmtId="165" fontId="30" fillId="0" borderId="16" xfId="0" applyNumberFormat="1" applyFont="1" applyFill="1" applyBorder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165" fontId="30" fillId="0" borderId="3" xfId="0" applyNumberFormat="1" applyFont="1" applyFill="1" applyBorder="1" applyAlignment="1">
      <alignment horizontal="right" vertical="center"/>
    </xf>
    <xf numFmtId="165" fontId="30" fillId="0" borderId="41" xfId="0" applyNumberFormat="1" applyFont="1" applyFill="1" applyBorder="1" applyAlignment="1">
      <alignment horizontal="right" vertical="center"/>
    </xf>
    <xf numFmtId="165" fontId="30" fillId="0" borderId="21" xfId="0" applyNumberFormat="1" applyFont="1" applyFill="1" applyBorder="1" applyAlignment="1">
      <alignment horizontal="right" vertical="center"/>
    </xf>
    <xf numFmtId="165" fontId="28" fillId="0" borderId="2" xfId="0" applyNumberFormat="1" applyFont="1" applyFill="1" applyBorder="1" applyAlignment="1">
      <alignment horizontal="right" vertical="center"/>
    </xf>
    <xf numFmtId="165" fontId="28" fillId="0" borderId="98" xfId="0" applyNumberFormat="1" applyFont="1" applyFill="1" applyBorder="1" applyAlignment="1">
      <alignment horizontal="right" vertical="center"/>
    </xf>
    <xf numFmtId="165" fontId="30" fillId="6" borderId="0" xfId="0" applyNumberFormat="1" applyFont="1" applyFill="1" applyBorder="1" applyAlignment="1">
      <alignment horizontal="right" vertical="center"/>
    </xf>
    <xf numFmtId="165" fontId="30" fillId="6" borderId="39" xfId="0" applyNumberFormat="1" applyFont="1" applyFill="1" applyBorder="1" applyAlignment="1">
      <alignment horizontal="right" vertical="center"/>
    </xf>
    <xf numFmtId="165" fontId="30" fillId="6" borderId="39" xfId="0" applyNumberFormat="1" applyFont="1" applyFill="1" applyBorder="1" applyAlignment="1">
      <alignment vertical="center"/>
    </xf>
    <xf numFmtId="165" fontId="30" fillId="6" borderId="39" xfId="1" applyNumberFormat="1" applyFont="1" applyFill="1" applyBorder="1" applyAlignment="1">
      <alignment horizontal="right" vertical="center"/>
    </xf>
    <xf numFmtId="165" fontId="30" fillId="6" borderId="188" xfId="0" applyNumberFormat="1" applyFont="1" applyFill="1" applyBorder="1" applyAlignment="1">
      <alignment horizontal="right" vertical="center"/>
    </xf>
    <xf numFmtId="165" fontId="30" fillId="6" borderId="175" xfId="0" applyNumberFormat="1" applyFont="1" applyFill="1" applyBorder="1" applyAlignment="1">
      <alignment horizontal="right" vertical="center"/>
    </xf>
    <xf numFmtId="165" fontId="30" fillId="6" borderId="173" xfId="2" applyNumberFormat="1" applyFont="1" applyFill="1" applyBorder="1" applyAlignment="1">
      <alignment horizontal="right" vertical="center"/>
    </xf>
    <xf numFmtId="165" fontId="21" fillId="0" borderId="73" xfId="0" applyNumberFormat="1" applyFont="1" applyFill="1" applyBorder="1" applyAlignment="1" applyProtection="1">
      <alignment horizontal="right" vertical="center" wrapText="1"/>
      <protection locked="0"/>
    </xf>
    <xf numFmtId="165" fontId="28" fillId="0" borderId="0" xfId="0" applyNumberFormat="1" applyFont="1" applyFill="1" applyBorder="1" applyAlignment="1">
      <alignment horizontal="right" vertical="center"/>
    </xf>
    <xf numFmtId="0" fontId="30" fillId="0" borderId="156" xfId="0" applyFont="1" applyFill="1" applyBorder="1" applyAlignment="1">
      <alignment horizontal="left" vertical="center"/>
    </xf>
    <xf numFmtId="49" fontId="30" fillId="0" borderId="189" xfId="0" applyNumberFormat="1" applyFont="1" applyFill="1" applyBorder="1" applyAlignment="1">
      <alignment horizontal="center" vertical="center"/>
    </xf>
    <xf numFmtId="165" fontId="28" fillId="6" borderId="78" xfId="0" applyNumberFormat="1" applyFont="1" applyFill="1" applyBorder="1" applyAlignment="1">
      <alignment horizontal="right" vertical="center"/>
    </xf>
    <xf numFmtId="165" fontId="28" fillId="6" borderId="67" xfId="0" applyNumberFormat="1" applyFont="1" applyFill="1" applyBorder="1" applyAlignment="1">
      <alignment horizontal="right" vertical="center"/>
    </xf>
    <xf numFmtId="165" fontId="28" fillId="6" borderId="68" xfId="0" applyNumberFormat="1" applyFont="1" applyFill="1" applyBorder="1" applyAlignment="1">
      <alignment horizontal="right" vertical="center"/>
    </xf>
    <xf numFmtId="165" fontId="28" fillId="6" borderId="39" xfId="1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7" fillId="4" borderId="6" xfId="0" applyFont="1" applyFill="1" applyBorder="1" applyAlignment="1" applyProtection="1">
      <alignment horizontal="left" vertical="center"/>
    </xf>
    <xf numFmtId="165" fontId="17" fillId="4" borderId="6" xfId="0" applyNumberFormat="1" applyFont="1" applyFill="1" applyBorder="1" applyAlignment="1" applyProtection="1">
      <alignment horizontal="right" vertical="center"/>
    </xf>
    <xf numFmtId="165" fontId="20" fillId="4" borderId="6" xfId="0" applyNumberFormat="1" applyFont="1" applyFill="1" applyBorder="1" applyAlignment="1" applyProtection="1">
      <alignment horizontal="right" vertical="center"/>
    </xf>
    <xf numFmtId="165" fontId="20" fillId="4" borderId="5" xfId="0" applyNumberFormat="1" applyFont="1" applyFill="1" applyBorder="1" applyAlignment="1" applyProtection="1">
      <alignment horizontal="right" vertical="center" wrapText="1"/>
    </xf>
    <xf numFmtId="165" fontId="20" fillId="4" borderId="73" xfId="0" applyNumberFormat="1" applyFont="1" applyFill="1" applyBorder="1" applyAlignment="1" applyProtection="1">
      <alignment horizontal="right" vertical="center" wrapText="1"/>
    </xf>
    <xf numFmtId="165" fontId="20" fillId="4" borderId="6" xfId="0" applyNumberFormat="1" applyFont="1" applyFill="1" applyBorder="1" applyAlignment="1" applyProtection="1">
      <alignment horizontal="right" vertical="center" wrapText="1"/>
    </xf>
    <xf numFmtId="165" fontId="20" fillId="4" borderId="2" xfId="0" applyNumberFormat="1" applyFont="1" applyFill="1" applyBorder="1" applyAlignment="1" applyProtection="1">
      <alignment horizontal="right" vertical="center" wrapText="1"/>
    </xf>
    <xf numFmtId="165" fontId="20" fillId="4" borderId="10" xfId="0" applyNumberFormat="1" applyFont="1" applyFill="1" applyBorder="1" applyAlignment="1" applyProtection="1">
      <alignment horizontal="right" vertical="center" wrapText="1"/>
    </xf>
    <xf numFmtId="0" fontId="14" fillId="4" borderId="88" xfId="0" applyFont="1" applyFill="1" applyBorder="1" applyAlignment="1" applyProtection="1">
      <alignment horizontal="left" vertical="center"/>
    </xf>
    <xf numFmtId="165" fontId="14" fillId="4" borderId="88" xfId="0" applyNumberFormat="1" applyFont="1" applyFill="1" applyBorder="1" applyAlignment="1" applyProtection="1">
      <alignment horizontal="right" vertical="center"/>
    </xf>
    <xf numFmtId="165" fontId="14" fillId="4" borderId="0" xfId="0" applyNumberFormat="1" applyFont="1" applyFill="1" applyBorder="1" applyAlignment="1" applyProtection="1">
      <alignment horizontal="right" vertical="center"/>
    </xf>
    <xf numFmtId="165" fontId="17" fillId="4" borderId="2" xfId="0" applyNumberFormat="1" applyFont="1" applyFill="1" applyBorder="1" applyAlignment="1" applyProtection="1">
      <alignment horizontal="right" vertical="center" wrapText="1"/>
    </xf>
    <xf numFmtId="0" fontId="28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165" fontId="11" fillId="0" borderId="41" xfId="0" applyNumberFormat="1" applyFont="1" applyFill="1" applyBorder="1" applyAlignment="1" applyProtection="1">
      <alignment horizontal="right" vertical="center"/>
    </xf>
    <xf numFmtId="165" fontId="20" fillId="0" borderId="41" xfId="0" applyNumberFormat="1" applyFont="1" applyFill="1" applyBorder="1" applyAlignment="1" applyProtection="1">
      <alignment horizontal="right" vertical="center"/>
    </xf>
    <xf numFmtId="165" fontId="17" fillId="0" borderId="41" xfId="0" applyNumberFormat="1" applyFont="1" applyFill="1" applyBorder="1" applyAlignment="1" applyProtection="1">
      <alignment horizontal="right" vertical="center"/>
    </xf>
    <xf numFmtId="165" fontId="8" fillId="0" borderId="73" xfId="0" applyNumberFormat="1" applyFont="1" applyFill="1" applyBorder="1" applyAlignment="1" applyProtection="1">
      <alignment horizontal="right" vertical="center"/>
    </xf>
    <xf numFmtId="165" fontId="11" fillId="0" borderId="73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 vertical="center"/>
    </xf>
    <xf numFmtId="165" fontId="8" fillId="0" borderId="5" xfId="0" applyNumberFormat="1" applyFont="1" applyFill="1" applyBorder="1" applyAlignment="1" applyProtection="1">
      <alignment horizontal="right" vertical="center"/>
    </xf>
    <xf numFmtId="165" fontId="17" fillId="0" borderId="41" xfId="3" applyNumberFormat="1" applyFont="1" applyFill="1" applyBorder="1" applyAlignment="1" applyProtection="1">
      <alignment horizontal="right" vertical="center"/>
    </xf>
    <xf numFmtId="165" fontId="20" fillId="0" borderId="41" xfId="3" applyNumberFormat="1" applyFont="1" applyFill="1" applyBorder="1" applyAlignment="1" applyProtection="1">
      <alignment horizontal="right" vertical="center"/>
    </xf>
    <xf numFmtId="165" fontId="11" fillId="0" borderId="41" xfId="3" applyNumberFormat="1" applyFont="1" applyFill="1" applyBorder="1" applyAlignment="1" applyProtection="1">
      <alignment horizontal="right" vertical="center"/>
    </xf>
    <xf numFmtId="165" fontId="11" fillId="0" borderId="41" xfId="3" applyNumberFormat="1" applyFont="1" applyFill="1" applyBorder="1" applyAlignment="1" applyProtection="1">
      <alignment horizontal="right" vertical="center" wrapText="1"/>
    </xf>
    <xf numFmtId="165" fontId="11" fillId="0" borderId="41" xfId="0" applyNumberFormat="1" applyFont="1" applyFill="1" applyBorder="1" applyAlignment="1" applyProtection="1">
      <alignment horizontal="right" vertical="center" wrapText="1"/>
    </xf>
    <xf numFmtId="165" fontId="8" fillId="0" borderId="41" xfId="0" applyNumberFormat="1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vertical="center" wrapText="1"/>
    </xf>
    <xf numFmtId="0" fontId="20" fillId="0" borderId="31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vertical="center"/>
    </xf>
    <xf numFmtId="0" fontId="17" fillId="0" borderId="31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8" fillId="0" borderId="31" xfId="0" applyFont="1" applyFill="1" applyBorder="1" applyAlignment="1" applyProtection="1">
      <alignment horizontal="left" vertical="center"/>
    </xf>
    <xf numFmtId="0" fontId="17" fillId="0" borderId="31" xfId="3" applyFont="1" applyFill="1" applyBorder="1" applyAlignment="1" applyProtection="1">
      <alignment horizontal="left" vertical="center"/>
    </xf>
    <xf numFmtId="0" fontId="20" fillId="0" borderId="31" xfId="3" applyFont="1" applyFill="1" applyBorder="1" applyAlignment="1" applyProtection="1">
      <alignment horizontal="left" vertical="center"/>
    </xf>
    <xf numFmtId="0" fontId="11" fillId="0" borderId="31" xfId="3" applyFont="1" applyFill="1" applyBorder="1" applyAlignment="1" applyProtection="1">
      <alignment horizontal="left" vertical="center"/>
    </xf>
    <xf numFmtId="0" fontId="11" fillId="0" borderId="31" xfId="3" applyFont="1" applyFill="1" applyBorder="1" applyAlignment="1" applyProtection="1">
      <alignment horizontal="left" vertical="center" wrapText="1"/>
    </xf>
    <xf numFmtId="0" fontId="11" fillId="0" borderId="31" xfId="0" applyFont="1" applyFill="1" applyBorder="1" applyAlignment="1" applyProtection="1">
      <alignment horizontal="left" vertical="center" wrapText="1"/>
    </xf>
    <xf numFmtId="0" fontId="17" fillId="0" borderId="31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/>
    </xf>
    <xf numFmtId="0" fontId="50" fillId="4" borderId="2" xfId="3" applyFont="1" applyFill="1" applyBorder="1" applyAlignment="1" applyProtection="1">
      <alignment horizontal="left" vertical="center" wrapText="1"/>
      <protection locked="0"/>
    </xf>
    <xf numFmtId="165" fontId="50" fillId="4" borderId="18" xfId="0" applyNumberFormat="1" applyFont="1" applyFill="1" applyBorder="1" applyAlignment="1" applyProtection="1">
      <alignment horizontal="right" vertical="center" wrapText="1"/>
    </xf>
    <xf numFmtId="165" fontId="50" fillId="4" borderId="10" xfId="0" applyNumberFormat="1" applyFont="1" applyFill="1" applyBorder="1" applyAlignment="1" applyProtection="1">
      <alignment horizontal="right" vertical="center" wrapText="1"/>
    </xf>
    <xf numFmtId="0" fontId="15" fillId="0" borderId="2" xfId="3" applyFont="1" applyFill="1" applyBorder="1" applyAlignment="1" applyProtection="1">
      <alignment horizontal="left" vertical="center" wrapText="1"/>
    </xf>
    <xf numFmtId="165" fontId="28" fillId="0" borderId="123" xfId="0" applyNumberFormat="1" applyFont="1" applyFill="1" applyBorder="1" applyAlignment="1">
      <alignment horizontal="right" vertical="center"/>
    </xf>
    <xf numFmtId="165" fontId="28" fillId="0" borderId="209" xfId="0" applyNumberFormat="1" applyFont="1" applyFill="1" applyBorder="1" applyAlignment="1">
      <alignment horizontal="right" vertical="center"/>
    </xf>
    <xf numFmtId="165" fontId="28" fillId="0" borderId="116" xfId="0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 applyProtection="1">
      <alignment horizontal="left" vertical="center"/>
      <protection locked="0"/>
    </xf>
    <xf numFmtId="165" fontId="22" fillId="0" borderId="83" xfId="0" applyNumberFormat="1" applyFont="1" applyFill="1" applyBorder="1" applyAlignment="1" applyProtection="1">
      <alignment vertical="center" wrapText="1"/>
      <protection locked="0"/>
    </xf>
    <xf numFmtId="0" fontId="15" fillId="0" borderId="73" xfId="3" applyFont="1" applyFill="1" applyBorder="1" applyAlignment="1" applyProtection="1">
      <alignment horizontal="left" vertical="center"/>
      <protection locked="0"/>
    </xf>
    <xf numFmtId="0" fontId="14" fillId="0" borderId="82" xfId="3" applyFont="1" applyFill="1" applyBorder="1" applyAlignment="1" applyProtection="1">
      <alignment horizontal="left" vertical="center"/>
      <protection locked="0"/>
    </xf>
    <xf numFmtId="0" fontId="15" fillId="0" borderId="34" xfId="3" applyFont="1" applyFill="1" applyBorder="1" applyAlignment="1" applyProtection="1">
      <alignment vertical="center"/>
      <protection locked="0"/>
    </xf>
    <xf numFmtId="0" fontId="15" fillId="0" borderId="73" xfId="3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3" applyFont="1" applyFill="1" applyBorder="1" applyAlignment="1" applyProtection="1">
      <alignment vertical="center"/>
      <protection locked="0"/>
    </xf>
    <xf numFmtId="0" fontId="15" fillId="0" borderId="0" xfId="3" applyFont="1" applyFill="1" applyBorder="1" applyAlignment="1" applyProtection="1">
      <alignment horizontal="left" vertical="center"/>
      <protection locked="0"/>
    </xf>
    <xf numFmtId="0" fontId="50" fillId="0" borderId="0" xfId="3" applyFont="1" applyFill="1" applyBorder="1" applyAlignment="1" applyProtection="1">
      <alignment horizontal="left" vertical="center"/>
      <protection locked="0"/>
    </xf>
    <xf numFmtId="0" fontId="14" fillId="0" borderId="18" xfId="3" applyFont="1" applyFill="1" applyBorder="1" applyAlignment="1" applyProtection="1">
      <alignment horizontal="left" vertical="center"/>
      <protection locked="0"/>
    </xf>
    <xf numFmtId="165" fontId="14" fillId="0" borderId="62" xfId="3" applyNumberFormat="1" applyFont="1" applyFill="1" applyBorder="1" applyAlignment="1" applyProtection="1">
      <alignment horizontal="right" vertical="center"/>
      <protection locked="0"/>
    </xf>
    <xf numFmtId="49" fontId="14" fillId="0" borderId="24" xfId="0" applyNumberFormat="1" applyFont="1" applyFill="1" applyBorder="1" applyAlignment="1" applyProtection="1">
      <alignment horizontal="center" vertical="center" wrapText="1"/>
    </xf>
    <xf numFmtId="165" fontId="15" fillId="0" borderId="73" xfId="3" applyNumberFormat="1" applyFont="1" applyFill="1" applyBorder="1" applyAlignment="1" applyProtection="1">
      <alignment horizontal="right" vertical="center"/>
      <protection locked="0"/>
    </xf>
    <xf numFmtId="0" fontId="15" fillId="0" borderId="6" xfId="3" applyFont="1" applyFill="1" applyBorder="1" applyAlignment="1" applyProtection="1">
      <alignment vertical="center"/>
      <protection locked="0"/>
    </xf>
    <xf numFmtId="0" fontId="14" fillId="0" borderId="6" xfId="3" applyFont="1" applyFill="1" applyBorder="1" applyAlignment="1" applyProtection="1">
      <alignment horizontal="left" vertical="center"/>
      <protection locked="0"/>
    </xf>
    <xf numFmtId="0" fontId="15" fillId="0" borderId="6" xfId="3" applyFont="1" applyFill="1" applyBorder="1" applyAlignment="1" applyProtection="1">
      <alignment horizontal="left" vertical="center"/>
      <protection locked="0"/>
    </xf>
    <xf numFmtId="165" fontId="15" fillId="0" borderId="6" xfId="3" applyNumberFormat="1" applyFont="1" applyFill="1" applyBorder="1" applyAlignment="1" applyProtection="1">
      <alignment horizontal="right" vertical="center"/>
      <protection locked="0"/>
    </xf>
    <xf numFmtId="0" fontId="14" fillId="0" borderId="12" xfId="3" applyFont="1" applyFill="1" applyBorder="1" applyAlignment="1" applyProtection="1">
      <alignment horizontal="left" vertical="center"/>
      <protection locked="0"/>
    </xf>
    <xf numFmtId="0" fontId="15" fillId="0" borderId="30" xfId="3" applyFont="1" applyFill="1" applyBorder="1" applyAlignment="1" applyProtection="1">
      <alignment vertical="center"/>
      <protection locked="0"/>
    </xf>
    <xf numFmtId="49" fontId="14" fillId="0" borderId="13" xfId="0" applyNumberFormat="1" applyFont="1" applyFill="1" applyBorder="1" applyAlignment="1" applyProtection="1">
      <alignment horizontal="center" vertical="center" wrapText="1"/>
    </xf>
    <xf numFmtId="165" fontId="15" fillId="0" borderId="73" xfId="3" applyNumberFormat="1" applyFont="1" applyFill="1" applyBorder="1" applyAlignment="1" applyProtection="1">
      <alignment vertical="center"/>
      <protection locked="0"/>
    </xf>
    <xf numFmtId="165" fontId="15" fillId="0" borderId="6" xfId="3" applyNumberFormat="1" applyFont="1" applyFill="1" applyBorder="1" applyAlignment="1" applyProtection="1">
      <alignment vertical="center"/>
      <protection locked="0"/>
    </xf>
    <xf numFmtId="165" fontId="0" fillId="0" borderId="0" xfId="0" applyNumberFormat="1" applyFill="1"/>
    <xf numFmtId="0" fontId="17" fillId="4" borderId="6" xfId="0" applyFont="1" applyFill="1" applyBorder="1" applyAlignment="1" applyProtection="1">
      <alignment horizontal="left" vertical="center" wrapText="1"/>
    </xf>
    <xf numFmtId="165" fontId="17" fillId="4" borderId="5" xfId="0" applyNumberFormat="1" applyFont="1" applyFill="1" applyBorder="1" applyAlignment="1" applyProtection="1">
      <alignment horizontal="right" vertical="center" wrapText="1"/>
    </xf>
    <xf numFmtId="165" fontId="17" fillId="4" borderId="73" xfId="0" applyNumberFormat="1" applyFont="1" applyFill="1" applyBorder="1" applyAlignment="1" applyProtection="1">
      <alignment horizontal="right" vertical="center" wrapText="1"/>
    </xf>
    <xf numFmtId="165" fontId="17" fillId="4" borderId="6" xfId="0" applyNumberFormat="1" applyFont="1" applyFill="1" applyBorder="1" applyAlignment="1" applyProtection="1">
      <alignment horizontal="right" vertical="center" wrapText="1"/>
    </xf>
    <xf numFmtId="165" fontId="28" fillId="0" borderId="21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65" fontId="30" fillId="4" borderId="39" xfId="0" applyNumberFormat="1" applyFont="1" applyFill="1" applyBorder="1" applyAlignment="1">
      <alignment horizontal="right" vertical="center"/>
    </xf>
    <xf numFmtId="165" fontId="30" fillId="4" borderId="149" xfId="0" applyNumberFormat="1" applyFont="1" applyFill="1" applyBorder="1" applyAlignment="1">
      <alignment horizontal="right" vertical="center"/>
    </xf>
    <xf numFmtId="165" fontId="30" fillId="4" borderId="41" xfId="0" applyNumberFormat="1" applyFont="1" applyFill="1" applyBorder="1" applyAlignment="1">
      <alignment horizontal="right" vertical="center"/>
    </xf>
    <xf numFmtId="165" fontId="30" fillId="4" borderId="21" xfId="0" applyNumberFormat="1" applyFont="1" applyFill="1" applyBorder="1" applyAlignment="1">
      <alignment horizontal="right" vertical="center"/>
    </xf>
    <xf numFmtId="165" fontId="30" fillId="4" borderId="39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211" xfId="3" applyFont="1" applyFill="1" applyBorder="1" applyAlignment="1" applyProtection="1">
      <alignment vertical="center"/>
      <protection locked="0"/>
    </xf>
    <xf numFmtId="165" fontId="17" fillId="0" borderId="212" xfId="0" applyNumberFormat="1" applyFont="1" applyFill="1" applyBorder="1" applyAlignment="1" applyProtection="1">
      <alignment horizontal="right" vertical="center" wrapText="1"/>
    </xf>
    <xf numFmtId="49" fontId="30" fillId="0" borderId="148" xfId="0" applyNumberFormat="1" applyFont="1" applyFill="1" applyBorder="1" applyAlignment="1">
      <alignment vertical="center" wrapText="1"/>
    </xf>
    <xf numFmtId="165" fontId="30" fillId="6" borderId="141" xfId="2" applyNumberFormat="1" applyFont="1" applyFill="1" applyBorder="1" applyAlignment="1">
      <alignment horizontal="right" vertical="center"/>
    </xf>
    <xf numFmtId="165" fontId="30" fillId="6" borderId="142" xfId="2" applyNumberFormat="1" applyFont="1" applyFill="1" applyBorder="1" applyAlignment="1">
      <alignment horizontal="right" vertical="center"/>
    </xf>
    <xf numFmtId="165" fontId="30" fillId="6" borderId="143" xfId="5" applyNumberFormat="1" applyFont="1" applyFill="1" applyBorder="1" applyAlignment="1">
      <alignment horizontal="right" vertical="center"/>
    </xf>
    <xf numFmtId="165" fontId="30" fillId="0" borderId="34" xfId="0" applyNumberFormat="1" applyFont="1" applyFill="1" applyBorder="1" applyAlignment="1" applyProtection="1">
      <alignment vertical="center"/>
      <protection locked="0"/>
    </xf>
    <xf numFmtId="165" fontId="30" fillId="0" borderId="73" xfId="0" applyNumberFormat="1" applyFont="1" applyFill="1" applyBorder="1" applyAlignment="1" applyProtection="1">
      <alignment vertical="center"/>
      <protection locked="0"/>
    </xf>
    <xf numFmtId="165" fontId="30" fillId="0" borderId="73" xfId="0" applyNumberFormat="1" applyFont="1" applyFill="1" applyBorder="1" applyAlignment="1" applyProtection="1">
      <alignment vertical="center"/>
    </xf>
    <xf numFmtId="0" fontId="30" fillId="0" borderId="6" xfId="0" applyFont="1" applyBorder="1" applyAlignment="1" applyProtection="1">
      <alignment horizontal="left" vertical="center"/>
      <protection locked="0"/>
    </xf>
    <xf numFmtId="165" fontId="28" fillId="0" borderId="6" xfId="0" applyNumberFormat="1" applyFont="1" applyFill="1" applyBorder="1" applyAlignment="1" applyProtection="1">
      <alignment vertical="center"/>
      <protection locked="0"/>
    </xf>
    <xf numFmtId="165" fontId="28" fillId="0" borderId="79" xfId="0" applyNumberFormat="1" applyFont="1" applyFill="1" applyBorder="1" applyAlignment="1" applyProtection="1">
      <alignment vertical="center"/>
    </xf>
    <xf numFmtId="165" fontId="28" fillId="0" borderId="81" xfId="0" applyNumberFormat="1" applyFont="1" applyFill="1" applyBorder="1" applyAlignment="1" applyProtection="1">
      <alignment vertical="center"/>
    </xf>
    <xf numFmtId="165" fontId="28" fillId="0" borderId="88" xfId="0" applyNumberFormat="1" applyFont="1" applyFill="1" applyBorder="1" applyAlignment="1" applyProtection="1">
      <alignment vertical="center"/>
    </xf>
    <xf numFmtId="0" fontId="21" fillId="0" borderId="88" xfId="0" applyFont="1" applyFill="1" applyBorder="1" applyAlignment="1" applyProtection="1">
      <alignment horizontal="left" vertical="center"/>
      <protection locked="0"/>
    </xf>
    <xf numFmtId="165" fontId="30" fillId="0" borderId="39" xfId="0" applyNumberFormat="1" applyFont="1" applyFill="1" applyBorder="1" applyAlignment="1" applyProtection="1">
      <alignment vertical="center"/>
    </xf>
    <xf numFmtId="165" fontId="30" fillId="0" borderId="22" xfId="0" applyNumberFormat="1" applyFont="1" applyFill="1" applyBorder="1" applyAlignment="1" applyProtection="1">
      <alignment vertical="center"/>
    </xf>
    <xf numFmtId="49" fontId="30" fillId="4" borderId="148" xfId="0" applyNumberFormat="1" applyFont="1" applyFill="1" applyBorder="1" applyAlignment="1">
      <alignment vertical="center"/>
    </xf>
    <xf numFmtId="164" fontId="30" fillId="0" borderId="66" xfId="0" applyNumberFormat="1" applyFont="1" applyBorder="1" applyAlignment="1">
      <alignment vertical="center"/>
    </xf>
    <xf numFmtId="165" fontId="50" fillId="0" borderId="213" xfId="0" applyNumberFormat="1" applyFont="1" applyBorder="1" applyAlignment="1">
      <alignment vertical="center"/>
    </xf>
    <xf numFmtId="165" fontId="15" fillId="0" borderId="67" xfId="0" applyNumberFormat="1" applyFont="1" applyBorder="1" applyAlignment="1">
      <alignment vertical="center"/>
    </xf>
    <xf numFmtId="165" fontId="15" fillId="0" borderId="214" xfId="0" applyNumberFormat="1" applyFont="1" applyBorder="1" applyAlignment="1">
      <alignment vertical="center"/>
    </xf>
    <xf numFmtId="165" fontId="50" fillId="0" borderId="215" xfId="0" applyNumberFormat="1" applyFont="1" applyBorder="1" applyAlignment="1">
      <alignment vertical="center"/>
    </xf>
    <xf numFmtId="165" fontId="15" fillId="0" borderId="51" xfId="0" applyNumberFormat="1" applyFont="1" applyBorder="1" applyAlignment="1">
      <alignment vertical="center"/>
    </xf>
    <xf numFmtId="165" fontId="50" fillId="0" borderId="43" xfId="0" applyNumberFormat="1" applyFont="1" applyBorder="1" applyAlignment="1">
      <alignment vertical="center"/>
    </xf>
    <xf numFmtId="165" fontId="50" fillId="0" borderId="216" xfId="0" applyNumberFormat="1" applyFont="1" applyBorder="1" applyAlignment="1">
      <alignment vertical="center"/>
    </xf>
    <xf numFmtId="165" fontId="15" fillId="0" borderId="217" xfId="0" applyNumberFormat="1" applyFont="1" applyBorder="1" applyAlignment="1">
      <alignment vertical="center"/>
    </xf>
    <xf numFmtId="165" fontId="15" fillId="0" borderId="219" xfId="0" applyNumberFormat="1" applyFont="1" applyBorder="1" applyAlignment="1">
      <alignment vertical="center"/>
    </xf>
    <xf numFmtId="165" fontId="15" fillId="0" borderId="218" xfId="0" applyNumberFormat="1" applyFont="1" applyBorder="1" applyAlignment="1">
      <alignment vertical="center"/>
    </xf>
    <xf numFmtId="165" fontId="15" fillId="0" borderId="220" xfId="0" applyNumberFormat="1" applyFont="1" applyBorder="1" applyAlignment="1">
      <alignment vertical="center"/>
    </xf>
    <xf numFmtId="165" fontId="15" fillId="0" borderId="221" xfId="0" applyNumberFormat="1" applyFont="1" applyBorder="1" applyAlignment="1">
      <alignment vertical="center"/>
    </xf>
    <xf numFmtId="0" fontId="8" fillId="4" borderId="196" xfId="3" applyFont="1" applyFill="1" applyBorder="1" applyAlignment="1" applyProtection="1">
      <alignment horizontal="left" vertical="center"/>
      <protection locked="0"/>
    </xf>
    <xf numFmtId="165" fontId="8" fillId="4" borderId="22" xfId="0" applyNumberFormat="1" applyFont="1" applyFill="1" applyBorder="1" applyAlignment="1" applyProtection="1">
      <alignment horizontal="right" vertical="center" wrapText="1"/>
    </xf>
    <xf numFmtId="165" fontId="8" fillId="4" borderId="4" xfId="0" applyNumberFormat="1" applyFont="1" applyFill="1" applyBorder="1" applyAlignment="1" applyProtection="1">
      <alignment horizontal="right" vertical="center" wrapText="1"/>
    </xf>
    <xf numFmtId="165" fontId="8" fillId="4" borderId="197" xfId="3" applyNumberFormat="1" applyFont="1" applyFill="1" applyBorder="1" applyAlignment="1" applyProtection="1">
      <alignment horizontal="right" vertical="center"/>
      <protection locked="0"/>
    </xf>
    <xf numFmtId="0" fontId="11" fillId="4" borderId="194" xfId="3" applyFont="1" applyFill="1" applyBorder="1" applyAlignment="1" applyProtection="1">
      <alignment vertical="center"/>
      <protection locked="0"/>
    </xf>
    <xf numFmtId="165" fontId="11" fillId="4" borderId="4" xfId="0" applyNumberFormat="1" applyFont="1" applyFill="1" applyBorder="1" applyAlignment="1" applyProtection="1">
      <alignment horizontal="right" vertical="center" wrapText="1"/>
      <protection locked="0"/>
    </xf>
    <xf numFmtId="165" fontId="11" fillId="4" borderId="22" xfId="0" applyNumberFormat="1" applyFont="1" applyFill="1" applyBorder="1" applyAlignment="1" applyProtection="1">
      <alignment horizontal="right" vertical="center" wrapText="1"/>
      <protection locked="0"/>
    </xf>
    <xf numFmtId="165" fontId="17" fillId="4" borderId="195" xfId="0" applyNumberFormat="1" applyFont="1" applyFill="1" applyBorder="1" applyAlignment="1" applyProtection="1">
      <alignment horizontal="right" vertical="center" wrapText="1"/>
    </xf>
    <xf numFmtId="0" fontId="17" fillId="4" borderId="196" xfId="3" applyFont="1" applyFill="1" applyBorder="1" applyAlignment="1" applyProtection="1">
      <alignment horizontal="left" vertical="center"/>
      <protection locked="0"/>
    </xf>
    <xf numFmtId="165" fontId="17" fillId="4" borderId="4" xfId="0" applyNumberFormat="1" applyFont="1" applyFill="1" applyBorder="1" applyAlignment="1" applyProtection="1">
      <alignment horizontal="right" vertical="center" wrapText="1"/>
    </xf>
    <xf numFmtId="165" fontId="17" fillId="4" borderId="22" xfId="0" applyNumberFormat="1" applyFont="1" applyFill="1" applyBorder="1" applyAlignment="1" applyProtection="1">
      <alignment horizontal="right" vertical="center" wrapText="1"/>
    </xf>
    <xf numFmtId="165" fontId="11" fillId="4" borderId="6" xfId="0" applyNumberFormat="1" applyFont="1" applyFill="1" applyBorder="1" applyAlignment="1" applyProtection="1">
      <alignment horizontal="right" vertical="center" wrapText="1"/>
      <protection locked="0"/>
    </xf>
    <xf numFmtId="165" fontId="11" fillId="4" borderId="7" xfId="0" applyNumberFormat="1" applyFont="1" applyFill="1" applyBorder="1" applyAlignment="1" applyProtection="1">
      <alignment horizontal="right" vertical="center" wrapText="1"/>
      <protection locked="0"/>
    </xf>
    <xf numFmtId="165" fontId="8" fillId="4" borderId="4" xfId="3" applyNumberFormat="1" applyFont="1" applyFill="1" applyBorder="1" applyAlignment="1" applyProtection="1">
      <alignment horizontal="right" vertical="center"/>
      <protection locked="0"/>
    </xf>
    <xf numFmtId="165" fontId="8" fillId="4" borderId="22" xfId="3" applyNumberFormat="1" applyFont="1" applyFill="1" applyBorder="1" applyAlignment="1" applyProtection="1">
      <alignment horizontal="right" vertical="center"/>
      <protection locked="0"/>
    </xf>
    <xf numFmtId="165" fontId="20" fillId="4" borderId="19" xfId="3" applyNumberFormat="1" applyFont="1" applyFill="1" applyBorder="1" applyAlignment="1" applyProtection="1">
      <alignment horizontal="right" vertical="center"/>
      <protection locked="0"/>
    </xf>
    <xf numFmtId="165" fontId="20" fillId="4" borderId="22" xfId="3" applyNumberFormat="1" applyFont="1" applyFill="1" applyBorder="1" applyAlignment="1" applyProtection="1">
      <alignment horizontal="right" vertical="center"/>
      <protection locked="0"/>
    </xf>
    <xf numFmtId="0" fontId="11" fillId="4" borderId="196" xfId="3" applyFont="1" applyFill="1" applyBorder="1" applyAlignment="1" applyProtection="1">
      <alignment vertical="center" wrapText="1"/>
      <protection locked="0"/>
    </xf>
    <xf numFmtId="0" fontId="11" fillId="4" borderId="196" xfId="3" applyFont="1" applyFill="1" applyBorder="1" applyAlignment="1" applyProtection="1">
      <alignment horizontal="left" vertical="center" wrapText="1"/>
      <protection locked="0"/>
    </xf>
    <xf numFmtId="0" fontId="14" fillId="4" borderId="198" xfId="3" applyFont="1" applyFill="1" applyBorder="1" applyAlignment="1" applyProtection="1">
      <alignment horizontal="left" vertical="center"/>
      <protection locked="0"/>
    </xf>
    <xf numFmtId="165" fontId="14" fillId="4" borderId="116" xfId="3" applyNumberFormat="1" applyFont="1" applyFill="1" applyBorder="1" applyAlignment="1" applyProtection="1">
      <alignment horizontal="right" vertical="center"/>
      <protection locked="0"/>
    </xf>
    <xf numFmtId="165" fontId="14" fillId="4" borderId="199" xfId="3" applyNumberFormat="1" applyFont="1" applyFill="1" applyBorder="1" applyAlignment="1" applyProtection="1">
      <alignment horizontal="right" vertical="center"/>
      <protection locked="0"/>
    </xf>
    <xf numFmtId="165" fontId="14" fillId="4" borderId="200" xfId="3" applyNumberFormat="1" applyFont="1" applyFill="1" applyBorder="1" applyAlignment="1" applyProtection="1">
      <alignment horizontal="right" vertical="center"/>
      <protection locked="0"/>
    </xf>
    <xf numFmtId="0" fontId="15" fillId="4" borderId="11" xfId="3" applyFont="1" applyFill="1" applyBorder="1" applyAlignment="1" applyProtection="1">
      <alignment horizontal="left" vertical="center"/>
      <protection locked="0"/>
    </xf>
    <xf numFmtId="165" fontId="15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15" fillId="4" borderId="8" xfId="0" applyNumberFormat="1" applyFont="1" applyFill="1" applyBorder="1" applyAlignment="1" applyProtection="1">
      <alignment horizontal="right" vertical="center" wrapText="1"/>
    </xf>
    <xf numFmtId="165" fontId="15" fillId="4" borderId="79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7" xfId="3" applyFont="1" applyFill="1" applyBorder="1" applyAlignment="1" applyProtection="1">
      <alignment horizontal="left" vertical="center"/>
      <protection locked="0"/>
    </xf>
    <xf numFmtId="165" fontId="14" fillId="4" borderId="18" xfId="0" applyNumberFormat="1" applyFont="1" applyFill="1" applyBorder="1" applyAlignment="1" applyProtection="1">
      <alignment horizontal="right" vertical="center" wrapText="1"/>
    </xf>
    <xf numFmtId="165" fontId="22" fillId="4" borderId="10" xfId="0" applyNumberFormat="1" applyFont="1" applyFill="1" applyBorder="1" applyAlignment="1" applyProtection="1">
      <alignment horizontal="right" vertical="center" wrapText="1"/>
    </xf>
    <xf numFmtId="165" fontId="50" fillId="4" borderId="79" xfId="3" applyNumberFormat="1" applyFont="1" applyFill="1" applyBorder="1" applyAlignment="1" applyProtection="1">
      <alignment horizontal="right" vertical="center"/>
      <protection locked="0"/>
    </xf>
    <xf numFmtId="165" fontId="15" fillId="4" borderId="18" xfId="0" applyNumberFormat="1" applyFont="1" applyFill="1" applyBorder="1" applyAlignment="1" applyProtection="1">
      <alignment horizontal="right" vertical="center" wrapText="1"/>
      <protection locked="0"/>
    </xf>
    <xf numFmtId="165" fontId="15" fillId="4" borderId="10" xfId="0" applyNumberFormat="1" applyFont="1" applyFill="1" applyBorder="1" applyAlignment="1" applyProtection="1">
      <alignment horizontal="right" vertical="center" wrapText="1"/>
    </xf>
    <xf numFmtId="165" fontId="14" fillId="4" borderId="79" xfId="3" applyNumberFormat="1" applyFont="1" applyFill="1" applyBorder="1" applyAlignment="1" applyProtection="1">
      <alignment horizontal="right" vertical="center"/>
      <protection locked="0"/>
    </xf>
    <xf numFmtId="165" fontId="15" fillId="4" borderId="83" xfId="0" applyNumberFormat="1" applyFont="1" applyFill="1" applyBorder="1" applyAlignment="1" applyProtection="1">
      <alignment horizontal="right" vertical="center" wrapText="1"/>
      <protection locked="0"/>
    </xf>
    <xf numFmtId="165" fontId="50" fillId="4" borderId="79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22" xfId="3" applyFont="1" applyFill="1" applyBorder="1" applyAlignment="1" applyProtection="1">
      <alignment horizontal="left" vertical="center"/>
      <protection locked="0"/>
    </xf>
    <xf numFmtId="165" fontId="14" fillId="4" borderId="26" xfId="0" applyNumberFormat="1" applyFont="1" applyFill="1" applyBorder="1" applyAlignment="1" applyProtection="1">
      <alignment horizontal="right" vertical="center" wrapText="1"/>
    </xf>
    <xf numFmtId="165" fontId="22" fillId="4" borderId="19" xfId="0" applyNumberFormat="1" applyFont="1" applyFill="1" applyBorder="1" applyAlignment="1" applyProtection="1">
      <alignment horizontal="right" vertical="center" wrapText="1"/>
    </xf>
    <xf numFmtId="0" fontId="14" fillId="4" borderId="28" xfId="3" applyFont="1" applyFill="1" applyBorder="1" applyAlignment="1" applyProtection="1">
      <alignment horizontal="left" vertical="center"/>
      <protection locked="0"/>
    </xf>
    <xf numFmtId="165" fontId="14" fillId="4" borderId="201" xfId="0" applyNumberFormat="1" applyFont="1" applyFill="1" applyBorder="1" applyAlignment="1" applyProtection="1">
      <alignment horizontal="right" vertical="center" wrapText="1"/>
    </xf>
    <xf numFmtId="165" fontId="22" fillId="4" borderId="201" xfId="0" applyNumberFormat="1" applyFont="1" applyFill="1" applyBorder="1" applyAlignment="1" applyProtection="1">
      <alignment horizontal="right" vertical="center" wrapText="1"/>
    </xf>
    <xf numFmtId="0" fontId="14" fillId="4" borderId="79" xfId="3" applyFont="1" applyFill="1" applyBorder="1" applyAlignment="1" applyProtection="1">
      <alignment horizontal="left" vertical="center"/>
      <protection locked="0"/>
    </xf>
    <xf numFmtId="165" fontId="14" fillId="4" borderId="111" xfId="0" applyNumberFormat="1" applyFont="1" applyFill="1" applyBorder="1" applyAlignment="1" applyProtection="1">
      <alignment horizontal="right" vertical="center" wrapText="1"/>
    </xf>
    <xf numFmtId="0" fontId="14" fillId="4" borderId="73" xfId="3" applyFont="1" applyFill="1" applyBorder="1" applyAlignment="1" applyProtection="1">
      <alignment horizontal="left" vertical="center"/>
      <protection locked="0"/>
    </xf>
    <xf numFmtId="165" fontId="14" fillId="4" borderId="73" xfId="0" applyNumberFormat="1" applyFont="1" applyFill="1" applyBorder="1" applyAlignment="1" applyProtection="1">
      <alignment horizontal="right" vertical="center" wrapText="1"/>
    </xf>
    <xf numFmtId="165" fontId="14" fillId="4" borderId="41" xfId="0" applyNumberFormat="1" applyFont="1" applyFill="1" applyBorder="1" applyAlignment="1" applyProtection="1">
      <alignment horizontal="right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165" fontId="57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57" fillId="4" borderId="8" xfId="0" applyNumberFormat="1" applyFont="1" applyFill="1" applyBorder="1" applyAlignment="1" applyProtection="1">
      <alignment horizontal="right" vertical="center" wrapText="1"/>
      <protection locked="0"/>
    </xf>
    <xf numFmtId="165" fontId="5" fillId="4" borderId="103" xfId="0" applyNumberFormat="1" applyFont="1" applyFill="1" applyBorder="1" applyAlignment="1" applyProtection="1">
      <alignment horizontal="right" vertical="center" wrapText="1"/>
      <protection locked="0"/>
    </xf>
    <xf numFmtId="165" fontId="5" fillId="4" borderId="23" xfId="0" applyNumberFormat="1" applyFont="1" applyFill="1" applyBorder="1" applyAlignment="1" applyProtection="1">
      <alignment horizontal="right" vertical="center" wrapText="1"/>
      <protection locked="0"/>
    </xf>
    <xf numFmtId="165" fontId="5" fillId="4" borderId="80" xfId="3" applyNumberFormat="1" applyFont="1" applyFill="1" applyBorder="1" applyAlignment="1" applyProtection="1">
      <alignment horizontal="right" vertical="center"/>
      <protection locked="0"/>
    </xf>
    <xf numFmtId="165" fontId="5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22" fillId="4" borderId="18" xfId="0" applyNumberFormat="1" applyFont="1" applyFill="1" applyBorder="1" applyAlignment="1" applyProtection="1">
      <alignment horizontal="right" vertical="center" wrapText="1"/>
    </xf>
    <xf numFmtId="165" fontId="14" fillId="4" borderId="7" xfId="0" applyNumberFormat="1" applyFont="1" applyFill="1" applyBorder="1" applyAlignment="1" applyProtection="1">
      <alignment horizontal="right" vertical="center" wrapText="1"/>
    </xf>
    <xf numFmtId="165" fontId="14" fillId="4" borderId="5" xfId="0" applyNumberFormat="1" applyFont="1" applyFill="1" applyBorder="1" applyAlignment="1" applyProtection="1">
      <alignment horizontal="right" vertical="center" wrapText="1"/>
    </xf>
    <xf numFmtId="165" fontId="50" fillId="4" borderId="18" xfId="0" applyNumberFormat="1" applyFont="1" applyFill="1" applyBorder="1" applyAlignment="1" applyProtection="1">
      <alignment horizontal="right" vertical="center" wrapText="1"/>
      <protection locked="0"/>
    </xf>
    <xf numFmtId="165" fontId="50" fillId="4" borderId="7" xfId="0" applyNumberFormat="1" applyFont="1" applyFill="1" applyBorder="1" applyAlignment="1" applyProtection="1">
      <alignment horizontal="right" vertical="center" wrapText="1"/>
      <protection locked="0"/>
    </xf>
    <xf numFmtId="165" fontId="50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0" fillId="4" borderId="2" xfId="3" applyFont="1" applyFill="1" applyBorder="1" applyAlignment="1" applyProtection="1">
      <alignment horizontal="left" vertical="center"/>
    </xf>
    <xf numFmtId="165" fontId="22" fillId="4" borderId="7" xfId="0" applyNumberFormat="1" applyFont="1" applyFill="1" applyBorder="1" applyAlignment="1" applyProtection="1">
      <alignment horizontal="right" vertical="center" wrapText="1"/>
    </xf>
    <xf numFmtId="165" fontId="22" fillId="4" borderId="5" xfId="0" applyNumberFormat="1" applyFont="1" applyFill="1" applyBorder="1" applyAlignment="1" applyProtection="1">
      <alignment horizontal="right" vertical="center" wrapText="1"/>
    </xf>
    <xf numFmtId="165" fontId="15" fillId="4" borderId="7" xfId="0" applyNumberFormat="1" applyFont="1" applyFill="1" applyBorder="1" applyAlignment="1" applyProtection="1">
      <alignment horizontal="right" vertical="center" wrapText="1"/>
      <protection locked="0"/>
    </xf>
    <xf numFmtId="165" fontId="1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0" fillId="4" borderId="24" xfId="3" applyFont="1" applyFill="1" applyBorder="1" applyAlignment="1" applyProtection="1">
      <alignment horizontal="left" vertical="center"/>
    </xf>
    <xf numFmtId="165" fontId="14" fillId="4" borderId="103" xfId="0" applyNumberFormat="1" applyFont="1" applyFill="1" applyBorder="1" applyAlignment="1" applyProtection="1">
      <alignment horizontal="right" vertical="center" wrapText="1"/>
    </xf>
    <xf numFmtId="165" fontId="14" fillId="4" borderId="28" xfId="0" applyNumberFormat="1" applyFont="1" applyFill="1" applyBorder="1" applyAlignment="1" applyProtection="1">
      <alignment horizontal="right" vertical="center" wrapText="1"/>
    </xf>
    <xf numFmtId="165" fontId="14" fillId="4" borderId="29" xfId="0" applyNumberFormat="1" applyFont="1" applyFill="1" applyBorder="1" applyAlignment="1" applyProtection="1">
      <alignment horizontal="right" vertical="center" wrapText="1"/>
    </xf>
    <xf numFmtId="0" fontId="14" fillId="4" borderId="6" xfId="3" applyFont="1" applyFill="1" applyBorder="1" applyAlignment="1" applyProtection="1">
      <alignment horizontal="left" vertical="center" wrapText="1"/>
      <protection locked="0"/>
    </xf>
    <xf numFmtId="165" fontId="14" fillId="4" borderId="6" xfId="0" applyNumberFormat="1" applyFont="1" applyFill="1" applyBorder="1" applyAlignment="1" applyProtection="1">
      <alignment horizontal="right" vertical="center" wrapText="1"/>
    </xf>
    <xf numFmtId="0" fontId="15" fillId="4" borderId="6" xfId="3" applyFont="1" applyFill="1" applyBorder="1" applyAlignment="1" applyProtection="1">
      <alignment vertical="center" wrapText="1"/>
      <protection locked="0"/>
    </xf>
    <xf numFmtId="165" fontId="15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6" xfId="3" applyFont="1" applyFill="1" applyBorder="1" applyAlignment="1" applyProtection="1">
      <alignment horizontal="left" vertical="center" wrapText="1"/>
      <protection locked="0"/>
    </xf>
    <xf numFmtId="165" fontId="15" fillId="4" borderId="6" xfId="0" applyNumberFormat="1" applyFont="1" applyFill="1" applyBorder="1" applyAlignment="1" applyProtection="1">
      <alignment horizontal="right" vertical="center" wrapText="1"/>
    </xf>
    <xf numFmtId="0" fontId="0" fillId="4" borderId="0" xfId="0" applyFill="1"/>
    <xf numFmtId="0" fontId="27" fillId="4" borderId="12" xfId="0" applyFont="1" applyFill="1" applyBorder="1" applyAlignment="1" applyProtection="1">
      <alignment horizontal="left" vertical="center"/>
      <protection locked="0"/>
    </xf>
    <xf numFmtId="0" fontId="14" fillId="4" borderId="11" xfId="3" applyFont="1" applyFill="1" applyBorder="1" applyAlignment="1" applyProtection="1">
      <alignment horizontal="left" vertical="center"/>
      <protection locked="0"/>
    </xf>
    <xf numFmtId="165" fontId="14" fillId="4" borderId="8" xfId="3" applyNumberFormat="1" applyFont="1" applyFill="1" applyBorder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4" fillId="0" borderId="0" xfId="3" applyFont="1" applyFill="1" applyBorder="1" applyAlignment="1" applyProtection="1">
      <alignment horizontal="left" vertical="center"/>
      <protection locked="0"/>
    </xf>
    <xf numFmtId="165" fontId="11" fillId="0" borderId="9" xfId="3" applyNumberFormat="1" applyFont="1" applyFill="1" applyBorder="1" applyAlignment="1" applyProtection="1">
      <alignment horizontal="right" vertical="center"/>
    </xf>
    <xf numFmtId="0" fontId="8" fillId="4" borderId="2" xfId="3" applyFont="1" applyFill="1" applyBorder="1" applyAlignment="1" applyProtection="1">
      <alignment horizontal="left" vertical="center"/>
    </xf>
    <xf numFmtId="165" fontId="8" fillId="4" borderId="4" xfId="3" applyNumberFormat="1" applyFont="1" applyFill="1" applyBorder="1" applyAlignment="1" applyProtection="1">
      <alignment horizontal="right" vertical="center"/>
    </xf>
    <xf numFmtId="165" fontId="8" fillId="4" borderId="23" xfId="0" applyNumberFormat="1" applyFont="1" applyFill="1" applyBorder="1" applyAlignment="1" applyProtection="1">
      <alignment horizontal="right" vertical="center" wrapText="1"/>
    </xf>
    <xf numFmtId="0" fontId="14" fillId="4" borderId="11" xfId="3" applyFont="1" applyFill="1" applyBorder="1" applyAlignment="1" applyProtection="1">
      <alignment horizontal="left" vertical="center"/>
    </xf>
    <xf numFmtId="165" fontId="14" fillId="4" borderId="9" xfId="3" applyNumberFormat="1" applyFont="1" applyFill="1" applyBorder="1" applyAlignment="1" applyProtection="1">
      <alignment horizontal="right" vertical="center"/>
    </xf>
    <xf numFmtId="165" fontId="14" fillId="4" borderId="15" xfId="0" applyNumberFormat="1" applyFont="1" applyFill="1" applyBorder="1" applyAlignment="1" applyProtection="1">
      <alignment horizontal="right" vertical="center" wrapText="1"/>
    </xf>
    <xf numFmtId="165" fontId="14" fillId="4" borderId="8" xfId="0" applyNumberFormat="1" applyFont="1" applyFill="1" applyBorder="1" applyAlignment="1" applyProtection="1">
      <alignment horizontal="right" vertical="center" wrapText="1"/>
    </xf>
    <xf numFmtId="49" fontId="30" fillId="4" borderId="163" xfId="0" applyNumberFormat="1" applyFont="1" applyFill="1" applyBorder="1" applyAlignment="1">
      <alignment vertical="center"/>
    </xf>
    <xf numFmtId="49" fontId="30" fillId="4" borderId="155" xfId="0" applyNumberFormat="1" applyFont="1" applyFill="1" applyBorder="1" applyAlignment="1">
      <alignment vertical="center"/>
    </xf>
    <xf numFmtId="49" fontId="30" fillId="4" borderId="182" xfId="0" applyNumberFormat="1" applyFont="1" applyFill="1" applyBorder="1" applyAlignment="1">
      <alignment vertical="center"/>
    </xf>
    <xf numFmtId="49" fontId="30" fillId="4" borderId="174" xfId="0" applyNumberFormat="1" applyFont="1" applyFill="1" applyBorder="1" applyAlignment="1">
      <alignment vertical="center"/>
    </xf>
    <xf numFmtId="49" fontId="6" fillId="0" borderId="192" xfId="0" applyNumberFormat="1" applyFont="1" applyFill="1" applyBorder="1" applyAlignment="1" applyProtection="1">
      <alignment horizontal="center" vertical="center" wrapText="1"/>
    </xf>
    <xf numFmtId="165" fontId="7" fillId="0" borderId="11" xfId="0" applyNumberFormat="1" applyFont="1" applyFill="1" applyBorder="1" applyAlignment="1" applyProtection="1">
      <alignment horizontal="right" vertical="center" shrinkToFit="1"/>
    </xf>
    <xf numFmtId="165" fontId="7" fillId="0" borderId="9" xfId="0" applyNumberFormat="1" applyFont="1" applyFill="1" applyBorder="1" applyAlignment="1" applyProtection="1">
      <alignment horizontal="right" vertical="center" shrinkToFit="1"/>
    </xf>
    <xf numFmtId="165" fontId="6" fillId="0" borderId="12" xfId="0" applyNumberFormat="1" applyFont="1" applyFill="1" applyBorder="1" applyAlignment="1" applyProtection="1">
      <alignment horizontal="right" vertical="center"/>
    </xf>
    <xf numFmtId="165" fontId="5" fillId="0" borderId="32" xfId="3" applyNumberFormat="1" applyFont="1" applyFill="1" applyBorder="1" applyAlignment="1" applyProtection="1">
      <alignment horizontal="right" vertical="center"/>
    </xf>
    <xf numFmtId="165" fontId="5" fillId="0" borderId="9" xfId="3" applyNumberFormat="1" applyFont="1" applyFill="1" applyBorder="1" applyAlignment="1" applyProtection="1">
      <alignment horizontal="right" vertical="center"/>
    </xf>
    <xf numFmtId="165" fontId="21" fillId="0" borderId="89" xfId="0" applyNumberFormat="1" applyFont="1" applyFill="1" applyBorder="1" applyAlignment="1">
      <alignment vertical="center"/>
    </xf>
    <xf numFmtId="165" fontId="27" fillId="0" borderId="222" xfId="0" applyNumberFormat="1" applyFont="1" applyFill="1" applyBorder="1" applyAlignment="1">
      <alignment vertical="center"/>
    </xf>
    <xf numFmtId="165" fontId="27" fillId="0" borderId="17" xfId="0" applyNumberFormat="1" applyFont="1" applyFill="1" applyBorder="1" applyAlignment="1">
      <alignment vertical="center"/>
    </xf>
    <xf numFmtId="0" fontId="0" fillId="0" borderId="0" xfId="0" applyFont="1" applyFill="1" applyProtection="1">
      <protection locked="0"/>
    </xf>
    <xf numFmtId="0" fontId="14" fillId="0" borderId="73" xfId="0" applyFont="1" applyFill="1" applyBorder="1" applyAlignment="1" applyProtection="1">
      <alignment horizontal="center" vertical="center" wrapText="1"/>
    </xf>
    <xf numFmtId="49" fontId="30" fillId="4" borderId="88" xfId="0" applyNumberFormat="1" applyFont="1" applyFill="1" applyBorder="1" applyAlignment="1">
      <alignment vertical="center"/>
    </xf>
    <xf numFmtId="49" fontId="8" fillId="0" borderId="204" xfId="0" applyNumberFormat="1" applyFont="1" applyFill="1" applyBorder="1" applyAlignment="1" applyProtection="1">
      <alignment horizontal="left" vertical="center" wrapText="1"/>
    </xf>
    <xf numFmtId="0" fontId="8" fillId="0" borderId="223" xfId="0" applyNumberFormat="1" applyFont="1" applyFill="1" applyBorder="1" applyAlignment="1" applyProtection="1">
      <alignment horizontal="center" vertical="center" wrapText="1"/>
    </xf>
    <xf numFmtId="49" fontId="17" fillId="0" borderId="224" xfId="0" applyNumberFormat="1" applyFont="1" applyFill="1" applyBorder="1" applyAlignment="1" applyProtection="1">
      <alignment horizontal="left" vertical="center" wrapText="1"/>
    </xf>
    <xf numFmtId="0" fontId="11" fillId="0" borderId="224" xfId="3" applyFont="1" applyFill="1" applyBorder="1" applyAlignment="1" applyProtection="1">
      <alignment horizontal="left" vertical="center"/>
    </xf>
    <xf numFmtId="165" fontId="11" fillId="0" borderId="212" xfId="0" applyNumberFormat="1" applyFont="1" applyFill="1" applyBorder="1" applyAlignment="1" applyProtection="1">
      <alignment horizontal="right" vertical="center" wrapText="1"/>
    </xf>
    <xf numFmtId="0" fontId="8" fillId="0" borderId="225" xfId="0" applyFont="1" applyFill="1" applyBorder="1" applyAlignment="1" applyProtection="1">
      <alignment horizontal="left" vertical="center"/>
    </xf>
    <xf numFmtId="165" fontId="8" fillId="0" borderId="226" xfId="0" applyNumberFormat="1" applyFont="1" applyFill="1" applyBorder="1" applyAlignment="1" applyProtection="1">
      <alignment horizontal="right" vertical="center"/>
    </xf>
    <xf numFmtId="0" fontId="14" fillId="0" borderId="227" xfId="3" applyFont="1" applyFill="1" applyBorder="1" applyAlignment="1" applyProtection="1">
      <alignment horizontal="left" vertical="center"/>
    </xf>
    <xf numFmtId="165" fontId="14" fillId="0" borderId="228" xfId="0" applyNumberFormat="1" applyFont="1" applyFill="1" applyBorder="1" applyAlignment="1" applyProtection="1">
      <alignment horizontal="right" vertical="center"/>
    </xf>
    <xf numFmtId="165" fontId="14" fillId="0" borderId="116" xfId="0" applyNumberFormat="1" applyFont="1" applyFill="1" applyBorder="1" applyAlignment="1" applyProtection="1">
      <alignment horizontal="right" vertical="center"/>
    </xf>
    <xf numFmtId="165" fontId="14" fillId="0" borderId="109" xfId="0" applyNumberFormat="1" applyFont="1" applyFill="1" applyBorder="1" applyAlignment="1" applyProtection="1">
      <alignment horizontal="right" vertical="center"/>
    </xf>
    <xf numFmtId="165" fontId="14" fillId="0" borderId="229" xfId="0" applyNumberFormat="1" applyFont="1" applyFill="1" applyBorder="1" applyAlignment="1" applyProtection="1">
      <alignment horizontal="right" vertical="center"/>
    </xf>
    <xf numFmtId="49" fontId="8" fillId="0" borderId="230" xfId="0" applyNumberFormat="1" applyFont="1" applyFill="1" applyBorder="1" applyAlignment="1" applyProtection="1">
      <alignment horizontal="left" vertical="center" wrapText="1"/>
    </xf>
    <xf numFmtId="0" fontId="20" fillId="0" borderId="107" xfId="0" applyNumberFormat="1" applyFont="1" applyFill="1" applyBorder="1" applyAlignment="1" applyProtection="1">
      <alignment horizontal="center" vertical="center" wrapText="1"/>
    </xf>
    <xf numFmtId="0" fontId="8" fillId="0" borderId="231" xfId="0" applyNumberFormat="1" applyFont="1" applyFill="1" applyBorder="1" applyAlignment="1" applyProtection="1">
      <alignment horizontal="center" vertical="center"/>
    </xf>
    <xf numFmtId="0" fontId="29" fillId="0" borderId="191" xfId="0" applyFont="1" applyBorder="1" applyAlignment="1" applyProtection="1">
      <alignment horizontal="right" vertical="center" wrapText="1"/>
    </xf>
    <xf numFmtId="0" fontId="15" fillId="0" borderId="3" xfId="3" applyFont="1" applyFill="1" applyBorder="1" applyAlignment="1" applyProtection="1">
      <alignment vertical="center"/>
      <protection locked="0"/>
    </xf>
    <xf numFmtId="165" fontId="50" fillId="0" borderId="7" xfId="0" applyNumberFormat="1" applyFont="1" applyFill="1" applyBorder="1" applyAlignment="1" applyProtection="1">
      <alignment horizontal="right" vertical="center" wrapText="1"/>
    </xf>
    <xf numFmtId="165" fontId="14" fillId="0" borderId="22" xfId="0" applyNumberFormat="1" applyFont="1" applyFill="1" applyBorder="1" applyAlignment="1" applyProtection="1">
      <alignment horizontal="right" vertical="center" wrapText="1"/>
    </xf>
    <xf numFmtId="0" fontId="14" fillId="0" borderId="38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right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</xf>
    <xf numFmtId="49" fontId="8" fillId="4" borderId="24" xfId="0" applyNumberFormat="1" applyFont="1" applyFill="1" applyBorder="1" applyAlignment="1" applyProtection="1">
      <alignment horizontal="center" vertical="center" wrapText="1"/>
    </xf>
    <xf numFmtId="0" fontId="8" fillId="4" borderId="24" xfId="0" applyNumberFormat="1" applyFont="1" applyFill="1" applyBorder="1" applyAlignment="1" applyProtection="1">
      <alignment horizontal="center" vertical="center" wrapText="1"/>
    </xf>
    <xf numFmtId="49" fontId="8" fillId="4" borderId="12" xfId="0" applyNumberFormat="1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left" vertical="center"/>
      <protection locked="0"/>
    </xf>
    <xf numFmtId="165" fontId="11" fillId="4" borderId="9" xfId="0" applyNumberFormat="1" applyFont="1" applyFill="1" applyBorder="1" applyAlignment="1" applyProtection="1">
      <alignment horizontal="right" vertical="center"/>
      <protection locked="0"/>
    </xf>
    <xf numFmtId="165" fontId="11" fillId="4" borderId="11" xfId="0" applyNumberFormat="1" applyFont="1" applyFill="1" applyBorder="1" applyAlignment="1" applyProtection="1">
      <alignment horizontal="right" vertical="center"/>
      <protection locked="0"/>
    </xf>
    <xf numFmtId="165" fontId="11" fillId="4" borderId="3" xfId="0" applyNumberFormat="1" applyFont="1" applyFill="1" applyBorder="1" applyAlignment="1" applyProtection="1">
      <alignment horizontal="right" vertical="center"/>
      <protection locked="0"/>
    </xf>
    <xf numFmtId="165" fontId="11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6" xfId="0" applyFont="1" applyFill="1" applyBorder="1" applyAlignment="1" applyProtection="1">
      <alignment horizontal="left" vertical="center"/>
    </xf>
    <xf numFmtId="165" fontId="8" fillId="4" borderId="6" xfId="0" applyNumberFormat="1" applyFont="1" applyFill="1" applyBorder="1" applyAlignment="1" applyProtection="1">
      <alignment horizontal="right" vertical="center"/>
    </xf>
    <xf numFmtId="165" fontId="8" fillId="4" borderId="2" xfId="0" applyNumberFormat="1" applyFont="1" applyFill="1" applyBorder="1" applyAlignment="1" applyProtection="1">
      <alignment horizontal="right" vertical="center"/>
    </xf>
    <xf numFmtId="165" fontId="8" fillId="4" borderId="10" xfId="0" applyNumberFormat="1" applyFont="1" applyFill="1" applyBorder="1" applyAlignment="1" applyProtection="1">
      <alignment horizontal="right" vertical="center"/>
    </xf>
    <xf numFmtId="165" fontId="8" fillId="4" borderId="30" xfId="0" applyNumberFormat="1" applyFont="1" applyFill="1" applyBorder="1" applyAlignment="1" applyProtection="1">
      <alignment horizontal="right" vertical="center"/>
    </xf>
    <xf numFmtId="165" fontId="17" fillId="4" borderId="30" xfId="0" applyNumberFormat="1" applyFont="1" applyFill="1" applyBorder="1" applyAlignment="1" applyProtection="1">
      <alignment horizontal="right" vertical="center"/>
    </xf>
    <xf numFmtId="165" fontId="8" fillId="4" borderId="3" xfId="0" applyNumberFormat="1" applyFont="1" applyFill="1" applyBorder="1" applyAlignment="1" applyProtection="1">
      <alignment horizontal="right" vertical="center"/>
    </xf>
    <xf numFmtId="0" fontId="11" fillId="4" borderId="30" xfId="0" applyFont="1" applyFill="1" applyBorder="1" applyAlignment="1" applyProtection="1">
      <alignment horizontal="left" vertical="center"/>
      <protection locked="0"/>
    </xf>
    <xf numFmtId="165" fontId="11" fillId="4" borderId="30" xfId="0" applyNumberFormat="1" applyFont="1" applyFill="1" applyBorder="1" applyAlignment="1" applyProtection="1">
      <alignment horizontal="right" vertical="center"/>
      <protection locked="0"/>
    </xf>
    <xf numFmtId="165" fontId="17" fillId="4" borderId="2" xfId="0" applyNumberFormat="1" applyFont="1" applyFill="1" applyBorder="1" applyAlignment="1" applyProtection="1">
      <alignment horizontal="right" vertical="center"/>
    </xf>
    <xf numFmtId="165" fontId="17" fillId="4" borderId="10" xfId="0" applyNumberFormat="1" applyFont="1" applyFill="1" applyBorder="1" applyAlignment="1" applyProtection="1">
      <alignment horizontal="right" vertical="center" wrapText="1"/>
    </xf>
    <xf numFmtId="0" fontId="11" fillId="4" borderId="6" xfId="0" applyFont="1" applyFill="1" applyBorder="1" applyAlignment="1" applyProtection="1">
      <alignment horizontal="left" vertical="center"/>
      <protection locked="0"/>
    </xf>
    <xf numFmtId="165" fontId="11" fillId="4" borderId="6" xfId="0" applyNumberFormat="1" applyFont="1" applyFill="1" applyBorder="1" applyAlignment="1" applyProtection="1">
      <alignment horizontal="right" vertical="center"/>
      <protection locked="0"/>
    </xf>
    <xf numFmtId="165" fontId="11" fillId="4" borderId="2" xfId="0" applyNumberFormat="1" applyFont="1" applyFill="1" applyBorder="1" applyAlignment="1" applyProtection="1">
      <alignment horizontal="right" vertical="center"/>
      <protection locked="0"/>
    </xf>
    <xf numFmtId="165" fontId="17" fillId="4" borderId="10" xfId="0" applyNumberFormat="1" applyFont="1" applyFill="1" applyBorder="1" applyAlignment="1" applyProtection="1">
      <alignment horizontal="right" vertical="center" wrapText="1"/>
      <protection locked="0"/>
    </xf>
    <xf numFmtId="165" fontId="8" fillId="4" borderId="10" xfId="0" applyNumberFormat="1" applyFont="1" applyFill="1" applyBorder="1" applyAlignment="1" applyProtection="1">
      <alignment horizontal="right" vertical="center" wrapText="1"/>
    </xf>
    <xf numFmtId="165" fontId="11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6" xfId="0" applyFont="1" applyFill="1" applyBorder="1" applyAlignment="1" applyProtection="1">
      <alignment horizontal="left" vertical="center"/>
    </xf>
    <xf numFmtId="165" fontId="20" fillId="4" borderId="2" xfId="0" applyNumberFormat="1" applyFont="1" applyFill="1" applyBorder="1" applyAlignment="1" applyProtection="1">
      <alignment horizontal="right" vertical="center"/>
    </xf>
    <xf numFmtId="165" fontId="20" fillId="4" borderId="10" xfId="0" applyNumberFormat="1" applyFont="1" applyFill="1" applyBorder="1" applyAlignment="1" applyProtection="1">
      <alignment horizontal="right" vertical="center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165" fontId="8" fillId="4" borderId="73" xfId="0" applyNumberFormat="1" applyFont="1" applyFill="1" applyBorder="1" applyAlignment="1" applyProtection="1">
      <alignment horizontal="right" vertical="center" wrapText="1"/>
    </xf>
    <xf numFmtId="165" fontId="8" fillId="4" borderId="30" xfId="0" applyNumberFormat="1" applyFont="1" applyFill="1" applyBorder="1" applyAlignment="1" applyProtection="1">
      <alignment horizontal="right" vertical="center" wrapText="1"/>
    </xf>
    <xf numFmtId="165" fontId="8" fillId="4" borderId="6" xfId="0" applyNumberFormat="1" applyFont="1" applyFill="1" applyBorder="1" applyAlignment="1" applyProtection="1">
      <alignment horizontal="right" vertical="center" wrapText="1"/>
    </xf>
    <xf numFmtId="165" fontId="8" fillId="4" borderId="2" xfId="0" applyNumberFormat="1" applyFont="1" applyFill="1" applyBorder="1" applyAlignment="1" applyProtection="1">
      <alignment horizontal="right" vertical="center" wrapText="1"/>
    </xf>
    <xf numFmtId="165" fontId="11" fillId="4" borderId="5" xfId="0" applyNumberFormat="1" applyFont="1" applyFill="1" applyBorder="1" applyAlignment="1" applyProtection="1">
      <alignment horizontal="right" vertical="center"/>
      <protection locked="0"/>
    </xf>
    <xf numFmtId="165" fontId="11" fillId="4" borderId="73" xfId="0" applyNumberFormat="1" applyFont="1" applyFill="1" applyBorder="1" applyAlignment="1" applyProtection="1">
      <alignment horizontal="right" vertical="center"/>
      <protection locked="0"/>
    </xf>
    <xf numFmtId="165" fontId="1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6" xfId="3" applyFont="1" applyFill="1" applyBorder="1" applyAlignment="1" applyProtection="1">
      <alignment horizontal="left" vertical="center" wrapText="1"/>
      <protection locked="0"/>
    </xf>
    <xf numFmtId="165" fontId="11" fillId="4" borderId="6" xfId="3" applyNumberFormat="1" applyFont="1" applyFill="1" applyBorder="1" applyAlignment="1" applyProtection="1">
      <alignment horizontal="right" vertical="center" wrapText="1"/>
      <protection locked="0"/>
    </xf>
    <xf numFmtId="165" fontId="11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6" xfId="3" applyFont="1" applyFill="1" applyBorder="1" applyAlignment="1" applyProtection="1">
      <alignment horizontal="left" vertical="center"/>
      <protection locked="0"/>
    </xf>
    <xf numFmtId="165" fontId="11" fillId="4" borderId="6" xfId="3" applyNumberFormat="1" applyFont="1" applyFill="1" applyBorder="1" applyAlignment="1" applyProtection="1">
      <alignment horizontal="right" vertical="center"/>
      <protection locked="0"/>
    </xf>
    <xf numFmtId="165" fontId="11" fillId="4" borderId="5" xfId="3" applyNumberFormat="1" applyFont="1" applyFill="1" applyBorder="1" applyAlignment="1" applyProtection="1">
      <alignment horizontal="right" vertical="center"/>
      <protection locked="0"/>
    </xf>
    <xf numFmtId="165" fontId="11" fillId="4" borderId="73" xfId="3" applyNumberFormat="1" applyFont="1" applyFill="1" applyBorder="1" applyAlignment="1" applyProtection="1">
      <alignment horizontal="right" vertical="center"/>
      <protection locked="0"/>
    </xf>
    <xf numFmtId="0" fontId="8" fillId="4" borderId="4" xfId="3" applyFont="1" applyFill="1" applyBorder="1" applyAlignment="1" applyProtection="1">
      <alignment horizontal="left" vertical="center"/>
    </xf>
    <xf numFmtId="165" fontId="8" fillId="4" borderId="29" xfId="0" applyNumberFormat="1" applyFont="1" applyFill="1" applyBorder="1" applyAlignment="1" applyProtection="1">
      <alignment horizontal="right" vertical="center" wrapText="1"/>
    </xf>
    <xf numFmtId="165" fontId="8" fillId="4" borderId="82" xfId="0" applyNumberFormat="1" applyFont="1" applyFill="1" applyBorder="1" applyAlignment="1" applyProtection="1">
      <alignment horizontal="right" vertical="center" wrapText="1"/>
    </xf>
    <xf numFmtId="165" fontId="8" fillId="4" borderId="12" xfId="0" applyNumberFormat="1" applyFont="1" applyFill="1" applyBorder="1" applyAlignment="1" applyProtection="1">
      <alignment horizontal="right" vertical="center" wrapText="1"/>
    </xf>
    <xf numFmtId="165" fontId="8" fillId="4" borderId="13" xfId="0" applyNumberFormat="1" applyFont="1" applyFill="1" applyBorder="1" applyAlignment="1" applyProtection="1">
      <alignment horizontal="right" vertical="center" wrapText="1"/>
    </xf>
    <xf numFmtId="0" fontId="14" fillId="4" borderId="9" xfId="0" applyFont="1" applyFill="1" applyBorder="1" applyAlignment="1" applyProtection="1">
      <alignment horizontal="left" vertical="center"/>
    </xf>
    <xf numFmtId="165" fontId="14" fillId="4" borderId="9" xfId="0" applyNumberFormat="1" applyFont="1" applyFill="1" applyBorder="1" applyAlignment="1" applyProtection="1">
      <alignment horizontal="right" vertical="center"/>
    </xf>
    <xf numFmtId="165" fontId="14" fillId="4" borderId="8" xfId="0" applyNumberFormat="1" applyFont="1" applyFill="1" applyBorder="1" applyAlignment="1" applyProtection="1">
      <alignment horizontal="right" vertical="center"/>
    </xf>
    <xf numFmtId="49" fontId="14" fillId="4" borderId="4" xfId="0" applyNumberFormat="1" applyFont="1" applyFill="1" applyBorder="1" applyAlignment="1" applyProtection="1">
      <alignment horizontal="left" vertical="center" wrapText="1"/>
    </xf>
    <xf numFmtId="49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center" vertical="center" wrapText="1"/>
    </xf>
    <xf numFmtId="0" fontId="49" fillId="4" borderId="0" xfId="0" applyFont="1" applyFill="1" applyAlignment="1" applyProtection="1">
      <alignment horizontal="center"/>
      <protection locked="0"/>
    </xf>
    <xf numFmtId="0" fontId="4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5" fontId="15" fillId="4" borderId="33" xfId="3" applyNumberFormat="1" applyFont="1" applyFill="1" applyBorder="1" applyAlignment="1" applyProtection="1">
      <alignment horizontal="right" vertical="center"/>
      <protection locked="0"/>
    </xf>
    <xf numFmtId="165" fontId="15" fillId="4" borderId="15" xfId="0" applyNumberFormat="1" applyFont="1" applyFill="1" applyBorder="1" applyAlignment="1" applyProtection="1">
      <alignment horizontal="right" vertical="center" wrapText="1"/>
    </xf>
    <xf numFmtId="0" fontId="14" fillId="4" borderId="13" xfId="3" applyFont="1" applyFill="1" applyBorder="1" applyAlignment="1" applyProtection="1">
      <alignment horizontal="left" vertical="center"/>
      <protection locked="0"/>
    </xf>
    <xf numFmtId="165" fontId="14" fillId="4" borderId="72" xfId="3" applyNumberFormat="1" applyFont="1" applyFill="1" applyBorder="1" applyAlignment="1" applyProtection="1">
      <alignment horizontal="right" vertical="center"/>
      <protection locked="0"/>
    </xf>
    <xf numFmtId="165" fontId="14" fillId="4" borderId="29" xfId="3" applyNumberFormat="1" applyFont="1" applyFill="1" applyBorder="1" applyAlignment="1" applyProtection="1">
      <alignment horizontal="right" vertical="center"/>
      <protection locked="0"/>
    </xf>
    <xf numFmtId="165" fontId="14" fillId="4" borderId="33" xfId="3" applyNumberFormat="1" applyFont="1" applyFill="1" applyBorder="1" applyAlignment="1" applyProtection="1">
      <alignment horizontal="right" vertical="center"/>
      <protection locked="0"/>
    </xf>
    <xf numFmtId="165" fontId="14" fillId="4" borderId="15" xfId="3" applyNumberFormat="1" applyFont="1" applyFill="1" applyBorder="1" applyAlignment="1" applyProtection="1">
      <alignment horizontal="right" vertical="center"/>
      <protection locked="0"/>
    </xf>
    <xf numFmtId="0" fontId="15" fillId="0" borderId="2" xfId="3" applyFont="1" applyFill="1" applyBorder="1" applyAlignment="1" applyProtection="1">
      <alignment vertical="center" wrapText="1"/>
      <protection locked="0"/>
    </xf>
    <xf numFmtId="165" fontId="15" fillId="0" borderId="10" xfId="3" applyNumberFormat="1" applyFont="1" applyFill="1" applyBorder="1" applyAlignment="1" applyProtection="1">
      <alignment horizontal="right" vertical="center"/>
      <protection locked="0"/>
    </xf>
    <xf numFmtId="165" fontId="15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24" xfId="3" applyFont="1" applyFill="1" applyBorder="1" applyAlignment="1" applyProtection="1">
      <alignment horizontal="left" vertical="center"/>
      <protection locked="0"/>
    </xf>
    <xf numFmtId="165" fontId="14" fillId="4" borderId="19" xfId="3" applyNumberFormat="1" applyFont="1" applyFill="1" applyBorder="1" applyAlignment="1" applyProtection="1">
      <alignment horizontal="right" vertical="center"/>
      <protection locked="0"/>
    </xf>
    <xf numFmtId="165" fontId="14" fillId="4" borderId="22" xfId="0" applyNumberFormat="1" applyFont="1" applyFill="1" applyBorder="1" applyAlignment="1" applyProtection="1">
      <alignment horizontal="right" vertical="center" wrapText="1"/>
    </xf>
    <xf numFmtId="165" fontId="14" fillId="4" borderId="19" xfId="0" applyNumberFormat="1" applyFont="1" applyFill="1" applyBorder="1" applyAlignment="1" applyProtection="1">
      <alignment horizontal="right" vertical="center" wrapText="1"/>
    </xf>
    <xf numFmtId="165" fontId="15" fillId="4" borderId="19" xfId="3" applyNumberFormat="1" applyFont="1" applyFill="1" applyBorder="1" applyAlignment="1" applyProtection="1">
      <alignment horizontal="right" vertical="center"/>
      <protection locked="0"/>
    </xf>
    <xf numFmtId="165" fontId="15" fillId="4" borderId="22" xfId="0" applyNumberFormat="1" applyFont="1" applyFill="1" applyBorder="1" applyAlignment="1" applyProtection="1">
      <alignment horizontal="right" vertical="center" wrapText="1"/>
      <protection locked="0"/>
    </xf>
    <xf numFmtId="165" fontId="15" fillId="4" borderId="19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2" xfId="3" applyFont="1" applyFill="1" applyBorder="1" applyAlignment="1" applyProtection="1">
      <alignment horizontal="left" vertical="center" wrapText="1"/>
      <protection locked="0"/>
    </xf>
    <xf numFmtId="165" fontId="8" fillId="4" borderId="19" xfId="0" applyNumberFormat="1" applyFont="1" applyFill="1" applyBorder="1" applyAlignment="1" applyProtection="1">
      <alignment horizontal="right" vertical="center"/>
    </xf>
    <xf numFmtId="165" fontId="11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8" fillId="4" borderId="16" xfId="0" applyNumberFormat="1" applyFont="1" applyFill="1" applyBorder="1" applyAlignment="1" applyProtection="1">
      <alignment horizontal="right" vertical="center" wrapText="1"/>
    </xf>
    <xf numFmtId="165" fontId="15" fillId="0" borderId="81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2" xfId="0" applyNumberFormat="1" applyFont="1" applyFill="1" applyBorder="1" applyAlignment="1" applyProtection="1">
      <alignment horizontal="right" vertical="center" wrapText="1"/>
    </xf>
    <xf numFmtId="165" fontId="15" fillId="0" borderId="2" xfId="0" applyNumberFormat="1" applyFont="1" applyFill="1" applyBorder="1" applyAlignment="1" applyProtection="1">
      <alignment horizontal="right" vertical="center" wrapText="1"/>
    </xf>
    <xf numFmtId="165" fontId="15" fillId="0" borderId="19" xfId="0" applyNumberFormat="1" applyFont="1" applyFill="1" applyBorder="1" applyAlignment="1" applyProtection="1">
      <alignment horizontal="right" vertical="center" wrapText="1"/>
    </xf>
    <xf numFmtId="165" fontId="14" fillId="0" borderId="24" xfId="0" applyNumberFormat="1" applyFont="1" applyFill="1" applyBorder="1" applyAlignment="1" applyProtection="1">
      <alignment horizontal="right" vertical="center" wrapText="1"/>
    </xf>
    <xf numFmtId="0" fontId="30" fillId="0" borderId="148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ill="1" applyAlignment="1"/>
    <xf numFmtId="165" fontId="15" fillId="0" borderId="34" xfId="0" applyNumberFormat="1" applyFont="1" applyFill="1" applyBorder="1" applyAlignment="1" applyProtection="1">
      <alignment horizontal="right" vertical="center" wrapText="1"/>
    </xf>
    <xf numFmtId="49" fontId="15" fillId="0" borderId="3" xfId="0" applyNumberFormat="1" applyFont="1" applyFill="1" applyBorder="1" applyAlignment="1" applyProtection="1">
      <alignment horizontal="left" vertical="center" wrapText="1"/>
    </xf>
    <xf numFmtId="165" fontId="15" fillId="0" borderId="41" xfId="0" applyNumberFormat="1" applyFont="1" applyFill="1" applyBorder="1" applyAlignment="1" applyProtection="1">
      <alignment horizontal="right" vertical="center" wrapText="1"/>
    </xf>
    <xf numFmtId="165" fontId="15" fillId="0" borderId="31" xfId="0" applyNumberFormat="1" applyFont="1" applyFill="1" applyBorder="1" applyAlignment="1" applyProtection="1">
      <alignment horizontal="right" vertical="center" wrapText="1"/>
    </xf>
    <xf numFmtId="0" fontId="14" fillId="0" borderId="2" xfId="6" applyNumberFormat="1" applyFont="1" applyFill="1" applyBorder="1" applyAlignment="1" applyProtection="1">
      <alignment horizontal="center" vertical="center" wrapText="1"/>
    </xf>
    <xf numFmtId="165" fontId="30" fillId="6" borderId="0" xfId="0" applyNumberFormat="1" applyFont="1" applyFill="1" applyBorder="1" applyAlignment="1">
      <alignment vertical="center"/>
    </xf>
    <xf numFmtId="165" fontId="30" fillId="0" borderId="0" xfId="1" applyNumberFormat="1" applyFont="1" applyFill="1" applyBorder="1" applyAlignment="1">
      <alignment horizontal="right" vertical="center"/>
    </xf>
    <xf numFmtId="165" fontId="30" fillId="6" borderId="79" xfId="0" applyNumberFormat="1" applyFont="1" applyFill="1" applyBorder="1" applyAlignment="1">
      <alignment horizontal="right" vertical="center"/>
    </xf>
    <xf numFmtId="165" fontId="30" fillId="0" borderId="79" xfId="0" applyNumberFormat="1" applyFont="1" applyFill="1" applyBorder="1" applyAlignment="1">
      <alignment vertical="center"/>
    </xf>
    <xf numFmtId="165" fontId="30" fillId="6" borderId="79" xfId="0" applyNumberFormat="1" applyFont="1" applyFill="1" applyBorder="1" applyAlignment="1">
      <alignment vertical="center"/>
    </xf>
    <xf numFmtId="165" fontId="50" fillId="0" borderId="29" xfId="0" applyNumberFormat="1" applyFont="1" applyFill="1" applyBorder="1" applyAlignment="1" applyProtection="1">
      <alignment horizontal="right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</xf>
    <xf numFmtId="49" fontId="15" fillId="0" borderId="14" xfId="0" applyNumberFormat="1" applyFont="1" applyFill="1" applyBorder="1" applyAlignment="1" applyProtection="1">
      <alignment horizontal="center" vertical="center" wrapText="1"/>
    </xf>
    <xf numFmtId="0" fontId="50" fillId="0" borderId="23" xfId="3" applyFont="1" applyFill="1" applyBorder="1" applyAlignment="1" applyProtection="1">
      <alignment horizontal="center" vertical="center"/>
      <protection locked="0"/>
    </xf>
    <xf numFmtId="0" fontId="50" fillId="0" borderId="19" xfId="3" applyFont="1" applyFill="1" applyBorder="1" applyAlignment="1" applyProtection="1">
      <alignment horizontal="center" vertical="center"/>
      <protection locked="0"/>
    </xf>
    <xf numFmtId="49" fontId="14" fillId="0" borderId="30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29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center" wrapText="1"/>
    </xf>
    <xf numFmtId="165" fontId="14" fillId="0" borderId="125" xfId="0" applyNumberFormat="1" applyFont="1" applyFill="1" applyBorder="1" applyAlignment="1" applyProtection="1">
      <alignment horizontal="right" vertical="center" wrapText="1"/>
    </xf>
    <xf numFmtId="165" fontId="14" fillId="0" borderId="209" xfId="0" applyNumberFormat="1" applyFont="1" applyFill="1" applyBorder="1" applyAlignment="1" applyProtection="1">
      <alignment horizontal="right" vertical="center" wrapText="1"/>
    </xf>
    <xf numFmtId="165" fontId="14" fillId="0" borderId="199" xfId="0" applyNumberFormat="1" applyFont="1" applyFill="1" applyBorder="1" applyAlignment="1" applyProtection="1">
      <alignment horizontal="right" vertical="center" wrapText="1"/>
    </xf>
    <xf numFmtId="165" fontId="14" fillId="0" borderId="124" xfId="0" applyNumberFormat="1" applyFont="1" applyFill="1" applyBorder="1" applyAlignment="1" applyProtection="1">
      <alignment horizontal="right" vertical="center" wrapText="1"/>
    </xf>
    <xf numFmtId="165" fontId="15" fillId="0" borderId="89" xfId="0" applyNumberFormat="1" applyFont="1" applyFill="1" applyBorder="1" applyAlignment="1" applyProtection="1">
      <alignment horizontal="right" vertical="center" wrapText="1"/>
    </xf>
    <xf numFmtId="165" fontId="50" fillId="0" borderId="61" xfId="0" applyNumberFormat="1" applyFont="1" applyFill="1" applyBorder="1" applyAlignment="1" applyProtection="1">
      <alignment horizontal="right" vertical="center" wrapText="1"/>
    </xf>
    <xf numFmtId="165" fontId="15" fillId="0" borderId="9" xfId="0" applyNumberFormat="1" applyFont="1" applyFill="1" applyBorder="1" applyAlignment="1" applyProtection="1">
      <alignment horizontal="right" vertical="center" wrapText="1"/>
    </xf>
    <xf numFmtId="165" fontId="50" fillId="0" borderId="12" xfId="0" applyNumberFormat="1" applyFont="1" applyFill="1" applyBorder="1" applyAlignment="1" applyProtection="1">
      <alignment horizontal="right" vertical="center" wrapText="1"/>
    </xf>
    <xf numFmtId="0" fontId="0" fillId="0" borderId="233" xfId="0" applyFill="1" applyBorder="1"/>
    <xf numFmtId="49" fontId="15" fillId="0" borderId="31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/>
    <xf numFmtId="49" fontId="15" fillId="0" borderId="81" xfId="0" applyNumberFormat="1" applyFont="1" applyFill="1" applyBorder="1" applyAlignment="1" applyProtection="1">
      <alignment horizontal="center" vertical="center" wrapText="1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165" fontId="15" fillId="0" borderId="73" xfId="0" applyNumberFormat="1" applyFont="1" applyFill="1" applyBorder="1" applyAlignment="1" applyProtection="1">
      <alignment horizontal="right" vertical="center" wrapText="1"/>
    </xf>
    <xf numFmtId="165" fontId="50" fillId="0" borderId="82" xfId="0" applyNumberFormat="1" applyFont="1" applyFill="1" applyBorder="1" applyAlignment="1" applyProtection="1">
      <alignment horizontal="right" vertical="center" wrapText="1"/>
    </xf>
    <xf numFmtId="165" fontId="14" fillId="0" borderId="236" xfId="0" applyNumberFormat="1" applyFont="1" applyFill="1" applyBorder="1" applyAlignment="1" applyProtection="1">
      <alignment horizontal="right" vertical="center" wrapText="1"/>
    </xf>
    <xf numFmtId="0" fontId="14" fillId="0" borderId="129" xfId="0" applyFont="1" applyFill="1" applyBorder="1" applyAlignment="1" applyProtection="1">
      <alignment horizontal="center" vertical="center" wrapText="1"/>
    </xf>
    <xf numFmtId="165" fontId="50" fillId="0" borderId="0" xfId="0" applyNumberFormat="1" applyFont="1" applyFill="1" applyBorder="1" applyAlignment="1" applyProtection="1">
      <alignment horizontal="right" vertical="center" wrapText="1"/>
    </xf>
    <xf numFmtId="0" fontId="28" fillId="0" borderId="203" xfId="0" applyFont="1" applyFill="1" applyBorder="1" applyAlignment="1">
      <alignment vertical="center"/>
    </xf>
    <xf numFmtId="0" fontId="14" fillId="0" borderId="79" xfId="0" applyNumberFormat="1" applyFont="1" applyFill="1" applyBorder="1" applyAlignment="1" applyProtection="1">
      <alignment horizontal="center" vertical="center" wrapText="1"/>
    </xf>
    <xf numFmtId="165" fontId="15" fillId="0" borderId="235" xfId="0" applyNumberFormat="1" applyFont="1" applyFill="1" applyBorder="1" applyAlignment="1" applyProtection="1">
      <alignment horizontal="right" vertical="center" wrapText="1"/>
    </xf>
    <xf numFmtId="165" fontId="14" fillId="0" borderId="234" xfId="0" applyNumberFormat="1" applyFont="1" applyFill="1" applyBorder="1" applyAlignment="1" applyProtection="1">
      <alignment horizontal="right" vertical="center" wrapText="1"/>
    </xf>
    <xf numFmtId="0" fontId="14" fillId="0" borderId="120" xfId="0" applyNumberFormat="1" applyFont="1" applyFill="1" applyBorder="1" applyAlignment="1" applyProtection="1">
      <alignment horizontal="center" vertical="center" wrapText="1"/>
    </xf>
    <xf numFmtId="165" fontId="22" fillId="0" borderId="15" xfId="0" applyNumberFormat="1" applyFont="1" applyFill="1" applyBorder="1" applyAlignment="1" applyProtection="1">
      <alignment horizontal="right" vertical="center" wrapText="1"/>
    </xf>
    <xf numFmtId="165" fontId="22" fillId="0" borderId="21" xfId="0" applyNumberFormat="1" applyFont="1" applyFill="1" applyBorder="1" applyAlignment="1" applyProtection="1">
      <alignment horizontal="right" vertical="center" wrapText="1"/>
    </xf>
    <xf numFmtId="165" fontId="22" fillId="0" borderId="5" xfId="0" applyNumberFormat="1" applyFont="1" applyFill="1" applyBorder="1" applyAlignment="1" applyProtection="1">
      <alignment horizontal="right" vertical="center" wrapText="1"/>
    </xf>
    <xf numFmtId="165" fontId="15" fillId="0" borderId="30" xfId="0" applyNumberFormat="1" applyFont="1" applyFill="1" applyBorder="1" applyAlignment="1" applyProtection="1">
      <alignment horizontal="right" vertical="center" wrapText="1"/>
    </xf>
    <xf numFmtId="165" fontId="15" fillId="0" borderId="6" xfId="0" applyNumberFormat="1" applyFont="1" applyFill="1" applyBorder="1" applyAlignment="1" applyProtection="1">
      <alignment horizontal="right" vertical="center" wrapText="1"/>
    </xf>
    <xf numFmtId="165" fontId="15" fillId="0" borderId="88" xfId="0" applyNumberFormat="1" applyFont="1" applyFill="1" applyBorder="1" applyAlignment="1" applyProtection="1">
      <alignment horizontal="right" vertical="center" wrapText="1"/>
    </xf>
    <xf numFmtId="165" fontId="14" fillId="0" borderId="116" xfId="0" applyNumberFormat="1" applyFont="1" applyFill="1" applyBorder="1" applyAlignment="1" applyProtection="1">
      <alignment horizontal="right" vertical="center" wrapText="1"/>
    </xf>
    <xf numFmtId="165" fontId="28" fillId="0" borderId="203" xfId="0" applyNumberFormat="1" applyFont="1" applyFill="1" applyBorder="1" applyAlignment="1">
      <alignment vertical="center"/>
    </xf>
    <xf numFmtId="165" fontId="22" fillId="4" borderId="21" xfId="0" applyNumberFormat="1" applyFont="1" applyFill="1" applyBorder="1" applyAlignment="1" applyProtection="1">
      <alignment horizontal="right" vertical="center" wrapText="1"/>
    </xf>
    <xf numFmtId="0" fontId="12" fillId="0" borderId="0" xfId="6" applyFont="1" applyFill="1" applyAlignment="1">
      <alignment vertical="center" wrapText="1"/>
    </xf>
    <xf numFmtId="0" fontId="14" fillId="0" borderId="237" xfId="0" applyNumberFormat="1" applyFont="1" applyFill="1" applyBorder="1" applyAlignment="1" applyProtection="1">
      <alignment horizontal="center" vertical="center" wrapText="1"/>
    </xf>
    <xf numFmtId="0" fontId="14" fillId="0" borderId="130" xfId="0" applyNumberFormat="1" applyFont="1" applyFill="1" applyBorder="1" applyAlignment="1" applyProtection="1">
      <alignment horizontal="center" vertical="center" wrapText="1"/>
    </xf>
    <xf numFmtId="165" fontId="15" fillId="0" borderId="39" xfId="0" applyNumberFormat="1" applyFont="1" applyFill="1" applyBorder="1" applyAlignment="1" applyProtection="1">
      <alignment horizontal="right" vertical="center" wrapText="1"/>
    </xf>
    <xf numFmtId="0" fontId="14" fillId="0" borderId="88" xfId="0" applyNumberFormat="1" applyFont="1" applyFill="1" applyBorder="1" applyAlignment="1" applyProtection="1">
      <alignment horizontal="center" vertical="center" wrapText="1"/>
    </xf>
    <xf numFmtId="49" fontId="15" fillId="0" borderId="15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50" fillId="0" borderId="29" xfId="3" applyFont="1" applyFill="1" applyBorder="1" applyAlignment="1" applyProtection="1">
      <alignment horizontal="center" vertical="center"/>
      <protection locked="0"/>
    </xf>
    <xf numFmtId="0" fontId="14" fillId="0" borderId="120" xfId="0" applyFont="1" applyFill="1" applyBorder="1" applyAlignment="1" applyProtection="1">
      <alignment horizontal="center" vertical="center" wrapText="1"/>
    </xf>
    <xf numFmtId="165" fontId="15" fillId="0" borderId="7" xfId="0" applyNumberFormat="1" applyFont="1" applyFill="1" applyBorder="1" applyAlignment="1" applyProtection="1">
      <alignment horizontal="right" vertical="center" wrapText="1"/>
    </xf>
    <xf numFmtId="165" fontId="50" fillId="0" borderId="22" xfId="0" applyNumberFormat="1" applyFont="1" applyFill="1" applyBorder="1" applyAlignment="1" applyProtection="1">
      <alignment horizontal="right" vertical="center" wrapText="1"/>
    </xf>
    <xf numFmtId="165" fontId="30" fillId="4" borderId="40" xfId="0" applyNumberFormat="1" applyFont="1" applyFill="1" applyBorder="1" applyAlignment="1">
      <alignment horizontal="right" vertical="center"/>
    </xf>
    <xf numFmtId="165" fontId="28" fillId="4" borderId="193" xfId="0" applyNumberFormat="1" applyFont="1" applyFill="1" applyBorder="1" applyAlignment="1">
      <alignment horizontal="right" vertical="center"/>
    </xf>
    <xf numFmtId="165" fontId="30" fillId="6" borderId="40" xfId="0" applyNumberFormat="1" applyFont="1" applyFill="1" applyBorder="1" applyAlignment="1">
      <alignment horizontal="right" vertical="center"/>
    </xf>
    <xf numFmtId="165" fontId="28" fillId="4" borderId="207" xfId="0" applyNumberFormat="1" applyFont="1" applyFill="1" applyBorder="1" applyAlignment="1">
      <alignment horizontal="right" vertical="center"/>
    </xf>
    <xf numFmtId="0" fontId="0" fillId="0" borderId="6" xfId="0" applyFill="1" applyBorder="1"/>
    <xf numFmtId="165" fontId="15" fillId="0" borderId="5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>
      <alignment vertical="center"/>
    </xf>
    <xf numFmtId="164" fontId="15" fillId="0" borderId="98" xfId="0" applyNumberFormat="1" applyFont="1" applyBorder="1" applyAlignment="1">
      <alignment horizontal="center" vertical="center"/>
    </xf>
    <xf numFmtId="164" fontId="15" fillId="0" borderId="240" xfId="0" applyNumberFormat="1" applyFont="1" applyBorder="1" applyAlignment="1">
      <alignment horizontal="center" vertical="center"/>
    </xf>
    <xf numFmtId="164" fontId="22" fillId="0" borderId="3" xfId="0" applyNumberFormat="1" applyFont="1" applyFill="1" applyBorder="1" applyAlignment="1" applyProtection="1">
      <alignment vertical="center"/>
      <protection locked="0"/>
    </xf>
    <xf numFmtId="165" fontId="30" fillId="0" borderId="88" xfId="0" applyNumberFormat="1" applyFont="1" applyBorder="1" applyAlignment="1">
      <alignment vertical="center"/>
    </xf>
    <xf numFmtId="165" fontId="30" fillId="0" borderId="88" xfId="0" applyNumberFormat="1" applyFont="1" applyFill="1" applyBorder="1" applyAlignment="1">
      <alignment vertical="center"/>
    </xf>
    <xf numFmtId="0" fontId="30" fillId="0" borderId="39" xfId="0" applyFont="1" applyFill="1" applyBorder="1" applyAlignment="1">
      <alignment vertical="center"/>
    </xf>
    <xf numFmtId="0" fontId="30" fillId="0" borderId="88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 wrapText="1"/>
    </xf>
    <xf numFmtId="165" fontId="30" fillId="4" borderId="164" xfId="0" applyNumberFormat="1" applyFont="1" applyFill="1" applyBorder="1" applyAlignment="1">
      <alignment horizontal="right" vertical="center"/>
    </xf>
    <xf numFmtId="165" fontId="30" fillId="4" borderId="241" xfId="0" applyNumberFormat="1" applyFont="1" applyFill="1" applyBorder="1" applyAlignment="1">
      <alignment horizontal="right" vertical="center"/>
    </xf>
    <xf numFmtId="165" fontId="30" fillId="4" borderId="242" xfId="0" applyNumberFormat="1" applyFont="1" applyFill="1" applyBorder="1" applyAlignment="1">
      <alignment horizontal="right" vertical="center"/>
    </xf>
    <xf numFmtId="165" fontId="30" fillId="0" borderId="243" xfId="0" applyNumberFormat="1" applyFont="1" applyFill="1" applyBorder="1" applyAlignment="1">
      <alignment horizontal="right" vertical="center"/>
    </xf>
    <xf numFmtId="165" fontId="30" fillId="0" borderId="244" xfId="0" applyNumberFormat="1" applyFont="1" applyFill="1" applyBorder="1" applyAlignment="1">
      <alignment horizontal="right" vertical="center"/>
    </xf>
    <xf numFmtId="165" fontId="30" fillId="0" borderId="245" xfId="0" applyNumberFormat="1" applyFont="1" applyFill="1" applyBorder="1" applyAlignment="1">
      <alignment horizontal="right" vertical="center"/>
    </xf>
    <xf numFmtId="165" fontId="30" fillId="4" borderId="246" xfId="0" applyNumberFormat="1" applyFont="1" applyFill="1" applyBorder="1" applyAlignment="1">
      <alignment horizontal="right" vertical="center"/>
    </xf>
    <xf numFmtId="165" fontId="30" fillId="0" borderId="249" xfId="0" applyNumberFormat="1" applyFont="1" applyFill="1" applyBorder="1" applyAlignment="1">
      <alignment horizontal="right" vertical="center"/>
    </xf>
    <xf numFmtId="165" fontId="30" fillId="4" borderId="248" xfId="0" applyNumberFormat="1" applyFont="1" applyFill="1" applyBorder="1" applyAlignment="1">
      <alignment horizontal="right" vertical="center"/>
    </xf>
    <xf numFmtId="165" fontId="30" fillId="0" borderId="250" xfId="0" applyNumberFormat="1" applyFont="1" applyFill="1" applyBorder="1" applyAlignment="1">
      <alignment horizontal="right" vertical="center"/>
    </xf>
    <xf numFmtId="165" fontId="30" fillId="0" borderId="251" xfId="0" applyNumberFormat="1" applyFont="1" applyFill="1" applyBorder="1" applyAlignment="1">
      <alignment horizontal="right" vertical="center"/>
    </xf>
    <xf numFmtId="165" fontId="30" fillId="4" borderId="254" xfId="0" applyNumberFormat="1" applyFont="1" applyFill="1" applyBorder="1" applyAlignment="1">
      <alignment horizontal="right" vertical="center"/>
    </xf>
    <xf numFmtId="165" fontId="30" fillId="4" borderId="252" xfId="0" applyNumberFormat="1" applyFont="1" applyFill="1" applyBorder="1" applyAlignment="1">
      <alignment horizontal="right" vertical="center"/>
    </xf>
    <xf numFmtId="165" fontId="30" fillId="4" borderId="255" xfId="0" applyNumberFormat="1" applyFont="1" applyFill="1" applyBorder="1" applyAlignment="1">
      <alignment horizontal="right" vertical="center"/>
    </xf>
    <xf numFmtId="165" fontId="30" fillId="4" borderId="256" xfId="0" applyNumberFormat="1" applyFont="1" applyFill="1" applyBorder="1" applyAlignment="1">
      <alignment horizontal="right" vertical="center"/>
    </xf>
    <xf numFmtId="165" fontId="30" fillId="4" borderId="257" xfId="0" applyNumberFormat="1" applyFont="1" applyFill="1" applyBorder="1" applyAlignment="1">
      <alignment horizontal="right" vertical="center"/>
    </xf>
    <xf numFmtId="165" fontId="30" fillId="4" borderId="258" xfId="0" applyNumberFormat="1" applyFont="1" applyFill="1" applyBorder="1" applyAlignment="1">
      <alignment horizontal="right" vertical="center"/>
    </xf>
    <xf numFmtId="165" fontId="30" fillId="0" borderId="253" xfId="0" applyNumberFormat="1" applyFont="1" applyFill="1" applyBorder="1" applyAlignment="1">
      <alignment horizontal="right" vertical="center"/>
    </xf>
    <xf numFmtId="165" fontId="30" fillId="0" borderId="256" xfId="0" applyNumberFormat="1" applyFont="1" applyFill="1" applyBorder="1" applyAlignment="1">
      <alignment horizontal="right" vertical="center"/>
    </xf>
    <xf numFmtId="165" fontId="30" fillId="4" borderId="259" xfId="0" applyNumberFormat="1" applyFont="1" applyFill="1" applyBorder="1" applyAlignment="1">
      <alignment horizontal="right" vertical="center"/>
    </xf>
    <xf numFmtId="165" fontId="30" fillId="4" borderId="260" xfId="0" applyNumberFormat="1" applyFont="1" applyFill="1" applyBorder="1" applyAlignment="1">
      <alignment horizontal="right" vertical="center"/>
    </xf>
    <xf numFmtId="165" fontId="30" fillId="0" borderId="30" xfId="1" applyNumberFormat="1" applyFont="1" applyFill="1" applyBorder="1" applyAlignment="1">
      <alignment horizontal="right" vertical="center"/>
    </xf>
    <xf numFmtId="165" fontId="30" fillId="4" borderId="261" xfId="0" applyNumberFormat="1" applyFont="1" applyFill="1" applyBorder="1" applyAlignment="1">
      <alignment horizontal="right" vertical="center"/>
    </xf>
    <xf numFmtId="165" fontId="30" fillId="0" borderId="262" xfId="0" applyNumberFormat="1" applyFont="1" applyFill="1" applyBorder="1" applyAlignment="1">
      <alignment horizontal="right" vertical="center"/>
    </xf>
    <xf numFmtId="0" fontId="0" fillId="0" borderId="28" xfId="0" applyFill="1" applyBorder="1"/>
    <xf numFmtId="165" fontId="15" fillId="0" borderId="41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2" xfId="0" applyNumberFormat="1" applyFont="1" applyFill="1" applyBorder="1" applyAlignment="1" applyProtection="1">
      <alignment vertical="center" wrapText="1"/>
      <protection locked="0"/>
    </xf>
    <xf numFmtId="0" fontId="49" fillId="0" borderId="0" xfId="0" applyFont="1" applyFill="1" applyAlignment="1" applyProtection="1">
      <alignment vertical="center"/>
      <protection locked="0"/>
    </xf>
    <xf numFmtId="165" fontId="49" fillId="0" borderId="0" xfId="0" applyNumberFormat="1" applyFont="1" applyFill="1" applyAlignment="1" applyProtection="1">
      <alignment vertical="center"/>
      <protection locked="0"/>
    </xf>
    <xf numFmtId="165" fontId="49" fillId="0" borderId="8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30" fillId="0" borderId="2" xfId="0" applyFont="1" applyFill="1" applyBorder="1" applyAlignment="1" applyProtection="1">
      <alignment vertical="center"/>
      <protection locked="0"/>
    </xf>
    <xf numFmtId="0" fontId="30" fillId="0" borderId="6" xfId="0" applyFont="1" applyFill="1" applyBorder="1" applyAlignment="1" applyProtection="1">
      <alignment vertical="center"/>
      <protection locked="0"/>
    </xf>
    <xf numFmtId="49" fontId="14" fillId="4" borderId="2" xfId="0" applyNumberFormat="1" applyFont="1" applyFill="1" applyBorder="1" applyAlignment="1" applyProtection="1">
      <alignment horizontal="center" vertical="center" wrapText="1"/>
    </xf>
    <xf numFmtId="0" fontId="14" fillId="0" borderId="74" xfId="0" applyNumberFormat="1" applyFont="1" applyFill="1" applyBorder="1" applyAlignment="1" applyProtection="1">
      <alignment horizontal="center" vertical="center" wrapText="1"/>
    </xf>
    <xf numFmtId="165" fontId="22" fillId="0" borderId="80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30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41" xfId="0" applyNumberFormat="1" applyFont="1" applyFill="1" applyBorder="1" applyAlignment="1" applyProtection="1">
      <alignment horizontal="right" vertical="center" wrapText="1"/>
      <protection locked="0"/>
    </xf>
    <xf numFmtId="165" fontId="22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13" xfId="0" applyNumberFormat="1" applyFont="1" applyFill="1" applyBorder="1" applyAlignment="1" applyProtection="1">
      <alignment vertical="center"/>
      <protection locked="0"/>
    </xf>
    <xf numFmtId="165" fontId="15" fillId="0" borderId="103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3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23" xfId="0" applyNumberFormat="1" applyFont="1" applyFill="1" applyBorder="1" applyAlignment="1" applyProtection="1">
      <alignment horizontal="right" vertical="center" wrapText="1"/>
    </xf>
    <xf numFmtId="0" fontId="30" fillId="0" borderId="28" xfId="0" applyFont="1" applyFill="1" applyBorder="1" applyAlignment="1" applyProtection="1">
      <alignment vertical="center" wrapText="1"/>
      <protection locked="0"/>
    </xf>
    <xf numFmtId="165" fontId="30" fillId="0" borderId="23" xfId="0" applyNumberFormat="1" applyFont="1" applyFill="1" applyBorder="1" applyAlignment="1" applyProtection="1">
      <alignment vertical="center"/>
      <protection locked="0"/>
    </xf>
    <xf numFmtId="165" fontId="17" fillId="4" borderId="197" xfId="0" applyNumberFormat="1" applyFont="1" applyFill="1" applyBorder="1" applyAlignment="1" applyProtection="1">
      <alignment horizontal="right" vertical="center" wrapText="1"/>
    </xf>
    <xf numFmtId="0" fontId="20" fillId="4" borderId="196" xfId="3" applyFont="1" applyFill="1" applyBorder="1" applyAlignment="1" applyProtection="1">
      <alignment horizontal="left" vertical="center" wrapText="1"/>
      <protection locked="0"/>
    </xf>
    <xf numFmtId="165" fontId="20" fillId="4" borderId="4" xfId="0" applyNumberFormat="1" applyFont="1" applyFill="1" applyBorder="1" applyAlignment="1" applyProtection="1">
      <alignment horizontal="right" vertical="center" wrapText="1"/>
      <protection locked="0"/>
    </xf>
    <xf numFmtId="165" fontId="20" fillId="4" borderId="22" xfId="0" applyNumberFormat="1" applyFont="1" applyFill="1" applyBorder="1" applyAlignment="1" applyProtection="1">
      <alignment horizontal="right" vertical="center" wrapText="1"/>
      <protection locked="0"/>
    </xf>
    <xf numFmtId="165" fontId="20" fillId="4" borderId="197" xfId="0" applyNumberFormat="1" applyFont="1" applyFill="1" applyBorder="1" applyAlignment="1" applyProtection="1">
      <alignment horizontal="right" vertical="center" wrapText="1"/>
    </xf>
    <xf numFmtId="165" fontId="15" fillId="0" borderId="21" xfId="0" applyNumberFormat="1" applyFont="1" applyFill="1" applyBorder="1" applyAlignment="1">
      <alignment horizontal="right" vertical="center"/>
    </xf>
    <xf numFmtId="0" fontId="30" fillId="0" borderId="6" xfId="0" applyFont="1" applyBorder="1" applyAlignment="1">
      <alignment vertical="center" wrapText="1"/>
    </xf>
    <xf numFmtId="0" fontId="64" fillId="0" borderId="6" xfId="0" applyFont="1" applyBorder="1" applyAlignment="1">
      <alignment vertical="center" wrapText="1"/>
    </xf>
    <xf numFmtId="165" fontId="62" fillId="4" borderId="21" xfId="0" applyNumberFormat="1" applyFont="1" applyFill="1" applyBorder="1" applyAlignment="1">
      <alignment vertical="center"/>
    </xf>
    <xf numFmtId="165" fontId="62" fillId="4" borderId="5" xfId="0" applyNumberFormat="1" applyFont="1" applyFill="1" applyBorder="1" applyAlignment="1">
      <alignment vertical="center"/>
    </xf>
    <xf numFmtId="165" fontId="62" fillId="4" borderId="16" xfId="0" applyNumberFormat="1" applyFont="1" applyFill="1" applyBorder="1" applyAlignment="1">
      <alignment vertical="center"/>
    </xf>
    <xf numFmtId="0" fontId="62" fillId="4" borderId="38" xfId="0" applyFont="1" applyFill="1" applyBorder="1" applyAlignment="1">
      <alignment horizontal="left" vertical="center" wrapText="1"/>
    </xf>
    <xf numFmtId="0" fontId="62" fillId="4" borderId="88" xfId="0" applyFont="1" applyFill="1" applyBorder="1" applyAlignment="1" applyProtection="1">
      <alignment horizontal="left" vertical="center" wrapText="1"/>
      <protection locked="0"/>
    </xf>
    <xf numFmtId="165" fontId="62" fillId="4" borderId="21" xfId="0" applyNumberFormat="1" applyFont="1" applyFill="1" applyBorder="1" applyAlignment="1">
      <alignment horizontal="right" vertical="center"/>
    </xf>
    <xf numFmtId="165" fontId="62" fillId="4" borderId="5" xfId="0" applyNumberFormat="1" applyFont="1" applyFill="1" applyBorder="1" applyAlignment="1">
      <alignment horizontal="right" vertical="center"/>
    </xf>
    <xf numFmtId="165" fontId="62" fillId="4" borderId="39" xfId="0" applyNumberFormat="1" applyFont="1" applyFill="1" applyBorder="1" applyAlignment="1">
      <alignment horizontal="right" vertical="center"/>
    </xf>
    <xf numFmtId="0" fontId="30" fillId="0" borderId="4" xfId="0" applyFont="1" applyBorder="1" applyAlignment="1">
      <alignment vertical="center" wrapText="1"/>
    </xf>
    <xf numFmtId="165" fontId="30" fillId="0" borderId="5" xfId="0" applyNumberFormat="1" applyFont="1" applyFill="1" applyBorder="1" applyAlignment="1">
      <alignment horizontal="right" vertical="center"/>
    </xf>
    <xf numFmtId="165" fontId="30" fillId="4" borderId="16" xfId="0" applyNumberFormat="1" applyFont="1" applyFill="1" applyBorder="1" applyAlignment="1">
      <alignment horizontal="right" vertical="center"/>
    </xf>
    <xf numFmtId="165" fontId="30" fillId="4" borderId="5" xfId="0" applyNumberFormat="1" applyFont="1" applyFill="1" applyBorder="1" applyAlignment="1">
      <alignment horizontal="right" vertical="center"/>
    </xf>
    <xf numFmtId="0" fontId="64" fillId="0" borderId="4" xfId="0" applyFont="1" applyBorder="1" applyAlignment="1">
      <alignment vertical="center" wrapText="1"/>
    </xf>
    <xf numFmtId="0" fontId="64" fillId="0" borderId="30" xfId="0" applyFont="1" applyBorder="1" applyAlignment="1">
      <alignment vertical="center" wrapText="1"/>
    </xf>
    <xf numFmtId="165" fontId="62" fillId="4" borderId="39" xfId="0" applyNumberFormat="1" applyFont="1" applyFill="1" applyBorder="1" applyAlignment="1">
      <alignment horizontal="right" vertical="center" wrapText="1"/>
    </xf>
    <xf numFmtId="165" fontId="62" fillId="4" borderId="16" xfId="0" applyNumberFormat="1" applyFont="1" applyFill="1" applyBorder="1" applyAlignment="1">
      <alignment horizontal="right" vertical="center" wrapText="1"/>
    </xf>
    <xf numFmtId="165" fontId="62" fillId="4" borderId="5" xfId="5" applyNumberFormat="1" applyFont="1" applyFill="1" applyBorder="1" applyAlignment="1">
      <alignment horizontal="right" vertical="center"/>
    </xf>
    <xf numFmtId="165" fontId="62" fillId="4" borderId="16" xfId="5" applyNumberFormat="1" applyFont="1" applyFill="1" applyBorder="1" applyAlignment="1">
      <alignment horizontal="right" vertical="center"/>
    </xf>
    <xf numFmtId="165" fontId="30" fillId="4" borderId="264" xfId="0" applyNumberFormat="1" applyFont="1" applyFill="1" applyBorder="1" applyAlignment="1">
      <alignment horizontal="right" vertical="center"/>
    </xf>
    <xf numFmtId="0" fontId="0" fillId="0" borderId="5" xfId="0" applyFill="1" applyBorder="1"/>
    <xf numFmtId="0" fontId="21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165" fontId="62" fillId="4" borderId="16" xfId="0" applyNumberFormat="1" applyFont="1" applyFill="1" applyBorder="1" applyAlignment="1">
      <alignment horizontal="right" vertical="center" shrinkToFit="1"/>
    </xf>
    <xf numFmtId="0" fontId="28" fillId="0" borderId="38" xfId="0" applyFont="1" applyFill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62" fillId="7" borderId="6" xfId="0" applyFont="1" applyFill="1" applyBorder="1" applyAlignment="1" applyProtection="1">
      <alignment horizontal="left" vertical="center" wrapText="1"/>
      <protection locked="0"/>
    </xf>
    <xf numFmtId="0" fontId="62" fillId="4" borderId="6" xfId="0" applyFont="1" applyFill="1" applyBorder="1" applyAlignment="1" applyProtection="1">
      <alignment horizontal="left" vertical="center" wrapText="1"/>
      <protection locked="0"/>
    </xf>
    <xf numFmtId="0" fontId="30" fillId="4" borderId="6" xfId="4" applyFont="1" applyFill="1" applyBorder="1" applyAlignment="1" applyProtection="1">
      <alignment horizontal="left" vertical="center" wrapText="1"/>
      <protection locked="0"/>
    </xf>
    <xf numFmtId="0" fontId="62" fillId="0" borderId="6" xfId="0" applyFont="1" applyFill="1" applyBorder="1" applyAlignment="1" applyProtection="1">
      <alignment horizontal="left" vertical="center" wrapText="1"/>
      <protection locked="0"/>
    </xf>
    <xf numFmtId="165" fontId="30" fillId="4" borderId="4" xfId="0" applyNumberFormat="1" applyFont="1" applyFill="1" applyBorder="1" applyAlignment="1">
      <alignment horizontal="center" vertical="center"/>
    </xf>
    <xf numFmtId="165" fontId="62" fillId="4" borderId="5" xfId="0" applyNumberFormat="1" applyFont="1" applyFill="1" applyBorder="1" applyAlignment="1">
      <alignment horizontal="center" vertical="center"/>
    </xf>
    <xf numFmtId="0" fontId="30" fillId="0" borderId="17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165" fontId="30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265" xfId="0" applyFont="1" applyFill="1" applyBorder="1" applyAlignment="1">
      <alignment horizontal="left" vertical="center"/>
    </xf>
    <xf numFmtId="165" fontId="30" fillId="0" borderId="4" xfId="1" applyNumberFormat="1" applyFont="1" applyFill="1" applyBorder="1" applyAlignment="1">
      <alignment horizontal="right" vertical="center"/>
    </xf>
    <xf numFmtId="165" fontId="30" fillId="0" borderId="88" xfId="1" applyNumberFormat="1" applyFont="1" applyFill="1" applyBorder="1" applyAlignment="1">
      <alignment horizontal="right" vertical="center"/>
    </xf>
    <xf numFmtId="49" fontId="30" fillId="0" borderId="3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30" fillId="4" borderId="267" xfId="0" applyNumberFormat="1" applyFont="1" applyFill="1" applyBorder="1" applyAlignment="1">
      <alignment horizontal="right" vertical="center"/>
    </xf>
    <xf numFmtId="49" fontId="30" fillId="4" borderId="79" xfId="0" applyNumberFormat="1" applyFont="1" applyFill="1" applyBorder="1" applyAlignment="1">
      <alignment vertical="center"/>
    </xf>
    <xf numFmtId="49" fontId="30" fillId="4" borderId="24" xfId="0" applyNumberFormat="1" applyFont="1" applyFill="1" applyBorder="1" applyAlignment="1">
      <alignment vertical="center"/>
    </xf>
    <xf numFmtId="49" fontId="30" fillId="4" borderId="189" xfId="0" applyNumberFormat="1" applyFont="1" applyFill="1" applyBorder="1" applyAlignment="1">
      <alignment vertical="center"/>
    </xf>
    <xf numFmtId="49" fontId="30" fillId="0" borderId="88" xfId="0" applyNumberFormat="1" applyFont="1" applyFill="1" applyBorder="1" applyAlignment="1">
      <alignment horizontal="left" vertical="center"/>
    </xf>
    <xf numFmtId="165" fontId="28" fillId="0" borderId="39" xfId="0" applyNumberFormat="1" applyFont="1" applyFill="1" applyBorder="1" applyAlignment="1">
      <alignment vertical="center"/>
    </xf>
    <xf numFmtId="0" fontId="21" fillId="0" borderId="27" xfId="0" applyFont="1" applyFill="1" applyBorder="1" applyAlignment="1">
      <alignment horizontal="left" vertical="center"/>
    </xf>
    <xf numFmtId="0" fontId="21" fillId="0" borderId="88" xfId="0" applyFont="1" applyFill="1" applyBorder="1" applyAlignment="1">
      <alignment horizontal="left" vertical="center"/>
    </xf>
    <xf numFmtId="49" fontId="30" fillId="0" borderId="4" xfId="0" applyNumberFormat="1" applyFont="1" applyFill="1" applyBorder="1" applyAlignment="1">
      <alignment horizontal="center" vertical="center"/>
    </xf>
    <xf numFmtId="165" fontId="28" fillId="6" borderId="79" xfId="0" applyNumberFormat="1" applyFont="1" applyFill="1" applyBorder="1" applyAlignment="1">
      <alignment horizontal="right" vertical="center"/>
    </xf>
    <xf numFmtId="165" fontId="28" fillId="6" borderId="176" xfId="0" applyNumberFormat="1" applyFont="1" applyFill="1" applyBorder="1" applyAlignment="1">
      <alignment horizontal="right" vertical="center"/>
    </xf>
    <xf numFmtId="165" fontId="28" fillId="6" borderId="39" xfId="2" applyNumberFormat="1" applyFont="1" applyFill="1" applyBorder="1" applyAlignment="1">
      <alignment horizontal="right" vertical="center"/>
    </xf>
    <xf numFmtId="165" fontId="30" fillId="0" borderId="30" xfId="0" applyNumberFormat="1" applyFont="1" applyFill="1" applyBorder="1" applyAlignment="1">
      <alignment vertical="center"/>
    </xf>
    <xf numFmtId="165" fontId="30" fillId="6" borderId="165" xfId="5" applyNumberFormat="1" applyFont="1" applyFill="1" applyBorder="1" applyAlignment="1">
      <alignment horizontal="right" vertical="center"/>
    </xf>
    <xf numFmtId="165" fontId="30" fillId="6" borderId="166" xfId="5" applyNumberFormat="1" applyFont="1" applyFill="1" applyBorder="1" applyAlignment="1">
      <alignment horizontal="right" vertical="center"/>
    </xf>
    <xf numFmtId="165" fontId="30" fillId="6" borderId="167" xfId="5" applyNumberFormat="1" applyFont="1" applyFill="1" applyBorder="1" applyAlignment="1">
      <alignment horizontal="right" vertical="center"/>
    </xf>
    <xf numFmtId="165" fontId="30" fillId="6" borderId="39" xfId="2" applyNumberFormat="1" applyFont="1" applyFill="1" applyBorder="1" applyAlignment="1">
      <alignment horizontal="right" vertical="center"/>
    </xf>
    <xf numFmtId="165" fontId="30" fillId="6" borderId="176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65" fontId="30" fillId="6" borderId="142" xfId="5" applyNumberFormat="1" applyFont="1" applyFill="1" applyBorder="1" applyAlignment="1">
      <alignment horizontal="right" vertical="center"/>
    </xf>
    <xf numFmtId="165" fontId="30" fillId="6" borderId="78" xfId="2" applyNumberFormat="1" applyFont="1" applyFill="1" applyBorder="1" applyAlignment="1">
      <alignment horizontal="right" vertical="center"/>
    </xf>
    <xf numFmtId="165" fontId="30" fillId="6" borderId="67" xfId="5" applyNumberFormat="1" applyFont="1" applyFill="1" applyBorder="1" applyAlignment="1">
      <alignment horizontal="right" vertical="center"/>
    </xf>
    <xf numFmtId="165" fontId="30" fillId="6" borderId="68" xfId="5" applyNumberFormat="1" applyFont="1" applyFill="1" applyBorder="1" applyAlignment="1">
      <alignment horizontal="right" vertical="center"/>
    </xf>
    <xf numFmtId="49" fontId="30" fillId="0" borderId="140" xfId="0" applyNumberFormat="1" applyFont="1" applyFill="1" applyBorder="1" applyAlignment="1">
      <alignment vertical="center"/>
    </xf>
    <xf numFmtId="49" fontId="30" fillId="0" borderId="152" xfId="0" applyNumberFormat="1" applyFont="1" applyFill="1" applyBorder="1" applyAlignment="1">
      <alignment horizontal="center" vertical="center"/>
    </xf>
    <xf numFmtId="165" fontId="28" fillId="0" borderId="79" xfId="0" applyNumberFormat="1" applyFont="1" applyFill="1" applyBorder="1" applyAlignment="1">
      <alignment vertical="center"/>
    </xf>
    <xf numFmtId="0" fontId="14" fillId="0" borderId="79" xfId="0" applyFont="1" applyFill="1" applyBorder="1" applyAlignment="1" applyProtection="1">
      <alignment horizontal="center" vertical="center" wrapText="1"/>
    </xf>
    <xf numFmtId="165" fontId="30" fillId="4" borderId="0" xfId="0" applyNumberFormat="1" applyFont="1" applyFill="1" applyBorder="1" applyAlignment="1">
      <alignment horizontal="right" vertical="center"/>
    </xf>
    <xf numFmtId="165" fontId="30" fillId="0" borderId="88" xfId="0" applyNumberFormat="1" applyFont="1" applyFill="1" applyBorder="1" applyAlignment="1" applyProtection="1">
      <alignment vertical="center"/>
    </xf>
    <xf numFmtId="0" fontId="67" fillId="0" borderId="269" xfId="0" applyFont="1" applyFill="1" applyBorder="1" applyAlignment="1">
      <alignment vertical="center"/>
    </xf>
    <xf numFmtId="0" fontId="2" fillId="0" borderId="132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135" xfId="0" applyFont="1" applyFill="1" applyBorder="1" applyAlignment="1">
      <alignment horizontal="center" vertical="center" wrapText="1"/>
    </xf>
    <xf numFmtId="0" fontId="2" fillId="0" borderId="270" xfId="0" applyFont="1" applyFill="1" applyBorder="1" applyAlignment="1">
      <alignment horizontal="center" vertical="center" wrapText="1"/>
    </xf>
    <xf numFmtId="0" fontId="67" fillId="0" borderId="271" xfId="0" applyFont="1" applyFill="1" applyBorder="1" applyAlignment="1">
      <alignment vertical="center"/>
    </xf>
    <xf numFmtId="0" fontId="68" fillId="0" borderId="192" xfId="0" applyFont="1" applyFill="1" applyBorder="1" applyAlignment="1">
      <alignment vertical="center"/>
    </xf>
    <xf numFmtId="3" fontId="21" fillId="0" borderId="223" xfId="0" applyNumberFormat="1" applyFont="1" applyFill="1" applyBorder="1" applyAlignment="1">
      <alignment vertical="center"/>
    </xf>
    <xf numFmtId="0" fontId="68" fillId="0" borderId="204" xfId="0" applyFont="1" applyFill="1" applyBorder="1" applyAlignment="1">
      <alignment vertical="center"/>
    </xf>
    <xf numFmtId="0" fontId="67" fillId="0" borderId="272" xfId="0" applyFont="1" applyFill="1" applyBorder="1" applyAlignment="1">
      <alignment vertical="center"/>
    </xf>
    <xf numFmtId="3" fontId="2" fillId="0" borderId="60" xfId="0" applyNumberFormat="1" applyFont="1" applyFill="1" applyBorder="1" applyAlignment="1">
      <alignment vertical="center"/>
    </xf>
    <xf numFmtId="3" fontId="2" fillId="0" borderId="273" xfId="0" applyNumberFormat="1" applyFont="1" applyFill="1" applyBorder="1" applyAlignment="1">
      <alignment vertical="center"/>
    </xf>
    <xf numFmtId="3" fontId="2" fillId="0" borderId="131" xfId="0" applyNumberFormat="1" applyFont="1" applyFill="1" applyBorder="1" applyAlignment="1">
      <alignment vertical="center"/>
    </xf>
    <xf numFmtId="3" fontId="2" fillId="0" borderId="203" xfId="0" applyNumberFormat="1" applyFont="1" applyFill="1" applyBorder="1" applyAlignment="1">
      <alignment vertical="center"/>
    </xf>
    <xf numFmtId="3" fontId="2" fillId="0" borderId="274" xfId="0" applyNumberFormat="1" applyFont="1" applyFill="1" applyBorder="1" applyAlignment="1">
      <alignment vertical="center"/>
    </xf>
    <xf numFmtId="0" fontId="69" fillId="0" borderId="204" xfId="0" applyFont="1" applyBorder="1"/>
    <xf numFmtId="3" fontId="2" fillId="0" borderId="104" xfId="0" applyNumberFormat="1" applyFont="1" applyFill="1" applyBorder="1" applyAlignment="1">
      <alignment vertical="center"/>
    </xf>
    <xf numFmtId="0" fontId="69" fillId="0" borderId="271" xfId="0" applyFont="1" applyFill="1" applyBorder="1" applyAlignment="1">
      <alignment vertical="center"/>
    </xf>
    <xf numFmtId="3" fontId="0" fillId="0" borderId="131" xfId="0" applyNumberFormat="1" applyFill="1" applyBorder="1" applyAlignment="1">
      <alignment vertical="center"/>
    </xf>
    <xf numFmtId="3" fontId="0" fillId="0" borderId="203" xfId="0" applyNumberFormat="1" applyFill="1" applyBorder="1" applyAlignment="1">
      <alignment vertical="center"/>
    </xf>
    <xf numFmtId="3" fontId="0" fillId="0" borderId="274" xfId="0" applyNumberFormat="1" applyFill="1" applyBorder="1" applyAlignment="1">
      <alignment vertical="center"/>
    </xf>
    <xf numFmtId="3" fontId="21" fillId="0" borderId="193" xfId="0" applyNumberFormat="1" applyFont="1" applyFill="1" applyBorder="1" applyAlignment="1">
      <alignment vertical="center"/>
    </xf>
    <xf numFmtId="3" fontId="27" fillId="0" borderId="273" xfId="0" applyNumberFormat="1" applyFont="1" applyFill="1" applyBorder="1" applyAlignment="1">
      <alignment vertical="center"/>
    </xf>
    <xf numFmtId="0" fontId="67" fillId="0" borderId="205" xfId="0" applyFont="1" applyFill="1" applyBorder="1" applyAlignment="1">
      <alignment vertical="center"/>
    </xf>
    <xf numFmtId="3" fontId="2" fillId="0" borderId="39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267" xfId="0" applyNumberFormat="1" applyFont="1" applyFill="1" applyBorder="1" applyAlignment="1">
      <alignment vertical="center"/>
    </xf>
    <xf numFmtId="3" fontId="27" fillId="0" borderId="275" xfId="0" applyNumberFormat="1" applyFont="1" applyFill="1" applyBorder="1" applyAlignment="1">
      <alignment vertical="center"/>
    </xf>
    <xf numFmtId="3" fontId="2" fillId="0" borderId="88" xfId="0" applyNumberFormat="1" applyFont="1" applyFill="1" applyBorder="1" applyAlignment="1">
      <alignment vertical="center"/>
    </xf>
    <xf numFmtId="0" fontId="67" fillId="0" borderId="192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73" xfId="0" applyNumberFormat="1" applyFont="1" applyFill="1" applyBorder="1" applyAlignment="1">
      <alignment vertical="center"/>
    </xf>
    <xf numFmtId="3" fontId="2" fillId="0" borderId="193" xfId="0" applyNumberFormat="1" applyFont="1" applyFill="1" applyBorder="1" applyAlignment="1">
      <alignment vertical="center"/>
    </xf>
    <xf numFmtId="0" fontId="69" fillId="0" borderId="192" xfId="0" applyFont="1" applyFill="1" applyBorder="1" applyAlignment="1">
      <alignment vertical="center"/>
    </xf>
    <xf numFmtId="3" fontId="70" fillId="0" borderId="6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3" xfId="0" applyNumberFormat="1" applyFont="1" applyFill="1" applyBorder="1" applyAlignment="1">
      <alignment vertical="center"/>
    </xf>
    <xf numFmtId="3" fontId="70" fillId="0" borderId="60" xfId="0" applyNumberFormat="1" applyFont="1" applyFill="1" applyBorder="1" applyAlignment="1">
      <alignment vertical="center"/>
    </xf>
    <xf numFmtId="3" fontId="70" fillId="0" borderId="104" xfId="0" applyNumberFormat="1" applyFont="1" applyFill="1" applyBorder="1" applyAlignment="1">
      <alignment vertical="center"/>
    </xf>
    <xf numFmtId="3" fontId="70" fillId="0" borderId="273" xfId="0" applyNumberFormat="1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165" fontId="28" fillId="0" borderId="12" xfId="1" applyNumberFormat="1" applyFont="1" applyFill="1" applyBorder="1" applyAlignment="1">
      <alignment horizontal="right" vertical="center"/>
    </xf>
    <xf numFmtId="165" fontId="28" fillId="0" borderId="74" xfId="0" applyNumberFormat="1" applyFont="1" applyFill="1" applyBorder="1" applyAlignment="1">
      <alignment horizontal="right" vertical="center"/>
    </xf>
    <xf numFmtId="165" fontId="30" fillId="0" borderId="247" xfId="0" applyNumberFormat="1" applyFont="1" applyFill="1" applyBorder="1" applyAlignment="1">
      <alignment horizontal="right" vertical="center"/>
    </xf>
    <xf numFmtId="165" fontId="28" fillId="0" borderId="6" xfId="0" applyNumberFormat="1" applyFont="1" applyFill="1" applyBorder="1" applyAlignment="1">
      <alignment vertical="center"/>
    </xf>
    <xf numFmtId="165" fontId="28" fillId="0" borderId="3" xfId="2" applyNumberFormat="1" applyFont="1" applyFill="1" applyBorder="1" applyAlignment="1">
      <alignment horizontal="right" vertical="center"/>
    </xf>
    <xf numFmtId="165" fontId="28" fillId="0" borderId="6" xfId="2" applyNumberFormat="1" applyFont="1" applyFill="1" applyBorder="1" applyAlignment="1">
      <alignment horizontal="right" vertical="center"/>
    </xf>
    <xf numFmtId="165" fontId="30" fillId="6" borderId="149" xfId="0" applyNumberFormat="1" applyFont="1" applyFill="1" applyBorder="1" applyAlignment="1">
      <alignment horizontal="right" vertical="center"/>
    </xf>
    <xf numFmtId="165" fontId="28" fillId="0" borderId="276" xfId="0" applyNumberFormat="1" applyFont="1" applyFill="1" applyBorder="1" applyAlignment="1">
      <alignment horizontal="right" vertical="center"/>
    </xf>
    <xf numFmtId="49" fontId="30" fillId="4" borderId="170" xfId="0" applyNumberFormat="1" applyFont="1" applyFill="1" applyBorder="1" applyAlignment="1">
      <alignment vertical="center"/>
    </xf>
    <xf numFmtId="165" fontId="30" fillId="0" borderId="277" xfId="0" applyNumberFormat="1" applyFont="1" applyFill="1" applyBorder="1" applyAlignment="1">
      <alignment vertical="center"/>
    </xf>
    <xf numFmtId="165" fontId="30" fillId="0" borderId="278" xfId="0" applyNumberFormat="1" applyFont="1" applyFill="1" applyBorder="1" applyAlignment="1">
      <alignment vertical="center"/>
    </xf>
    <xf numFmtId="165" fontId="30" fillId="0" borderId="279" xfId="0" applyNumberFormat="1" applyFont="1" applyBorder="1" applyAlignment="1">
      <alignment vertical="center"/>
    </xf>
    <xf numFmtId="165" fontId="30" fillId="0" borderId="280" xfId="0" applyNumberFormat="1" applyFont="1" applyFill="1" applyBorder="1" applyAlignment="1">
      <alignment vertical="center"/>
    </xf>
    <xf numFmtId="0" fontId="30" fillId="0" borderId="280" xfId="0" applyFont="1" applyFill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0" fillId="0" borderId="279" xfId="0" applyFont="1" applyBorder="1" applyAlignment="1">
      <alignment vertical="center"/>
    </xf>
    <xf numFmtId="165" fontId="30" fillId="0" borderId="280" xfId="0" applyNumberFormat="1" applyFont="1" applyBorder="1" applyAlignment="1">
      <alignment vertical="center"/>
    </xf>
    <xf numFmtId="165" fontId="30" fillId="0" borderId="277" xfId="0" applyNumberFormat="1" applyFont="1" applyBorder="1" applyAlignment="1">
      <alignment vertical="center"/>
    </xf>
    <xf numFmtId="165" fontId="30" fillId="0" borderId="283" xfId="0" applyNumberFormat="1" applyFont="1" applyFill="1" applyBorder="1" applyAlignment="1">
      <alignment vertical="center"/>
    </xf>
    <xf numFmtId="165" fontId="30" fillId="0" borderId="288" xfId="0" applyNumberFormat="1" applyFont="1" applyFill="1" applyBorder="1" applyAlignment="1">
      <alignment vertical="center"/>
    </xf>
    <xf numFmtId="165" fontId="30" fillId="0" borderId="289" xfId="0" applyNumberFormat="1" applyFont="1" applyFill="1" applyBorder="1" applyAlignment="1">
      <alignment vertical="center"/>
    </xf>
    <xf numFmtId="165" fontId="30" fillId="0" borderId="290" xfId="0" applyNumberFormat="1" applyFont="1" applyFill="1" applyBorder="1" applyAlignment="1">
      <alignment vertical="center"/>
    </xf>
    <xf numFmtId="165" fontId="30" fillId="0" borderId="291" xfId="0" applyNumberFormat="1" applyFont="1" applyFill="1" applyBorder="1" applyAlignment="1">
      <alignment vertical="center"/>
    </xf>
    <xf numFmtId="165" fontId="30" fillId="0" borderId="292" xfId="0" applyNumberFormat="1" applyFont="1" applyFill="1" applyBorder="1" applyAlignment="1">
      <alignment vertical="center"/>
    </xf>
    <xf numFmtId="165" fontId="30" fillId="0" borderId="293" xfId="0" applyNumberFormat="1" applyFont="1" applyFill="1" applyBorder="1" applyAlignment="1">
      <alignment vertical="center"/>
    </xf>
    <xf numFmtId="165" fontId="30" fillId="0" borderId="295" xfId="0" applyNumberFormat="1" applyFont="1" applyFill="1" applyBorder="1" applyAlignment="1">
      <alignment vertical="center"/>
    </xf>
    <xf numFmtId="165" fontId="28" fillId="0" borderId="296" xfId="0" applyNumberFormat="1" applyFont="1" applyFill="1" applyBorder="1" applyAlignment="1">
      <alignment horizontal="right" vertical="center"/>
    </xf>
    <xf numFmtId="165" fontId="30" fillId="0" borderId="297" xfId="0" applyNumberFormat="1" applyFont="1" applyFill="1" applyBorder="1" applyAlignment="1">
      <alignment horizontal="right" vertical="center"/>
    </xf>
    <xf numFmtId="165" fontId="30" fillId="4" borderId="298" xfId="0" applyNumberFormat="1" applyFont="1" applyFill="1" applyBorder="1" applyAlignment="1">
      <alignment horizontal="right" vertical="center"/>
    </xf>
    <xf numFmtId="165" fontId="30" fillId="4" borderId="300" xfId="0" applyNumberFormat="1" applyFont="1" applyFill="1" applyBorder="1" applyAlignment="1">
      <alignment horizontal="right" vertical="center"/>
    </xf>
    <xf numFmtId="165" fontId="30" fillId="0" borderId="301" xfId="0" applyNumberFormat="1" applyFont="1" applyFill="1" applyBorder="1" applyAlignment="1">
      <alignment horizontal="right" vertical="center"/>
    </xf>
    <xf numFmtId="165" fontId="30" fillId="0" borderId="302" xfId="0" applyNumberFormat="1" applyFont="1" applyFill="1" applyBorder="1" applyAlignment="1">
      <alignment vertical="center"/>
    </xf>
    <xf numFmtId="165" fontId="30" fillId="0" borderId="304" xfId="0" applyNumberFormat="1" applyFont="1" applyFill="1" applyBorder="1" applyAlignment="1">
      <alignment vertical="center"/>
    </xf>
    <xf numFmtId="165" fontId="30" fillId="0" borderId="305" xfId="0" applyNumberFormat="1" applyFont="1" applyFill="1" applyBorder="1" applyAlignment="1">
      <alignment vertical="center"/>
    </xf>
    <xf numFmtId="165" fontId="30" fillId="0" borderId="281" xfId="0" applyNumberFormat="1" applyFont="1" applyFill="1" applyBorder="1" applyAlignment="1">
      <alignment horizontal="right" vertical="center"/>
    </xf>
    <xf numFmtId="165" fontId="30" fillId="0" borderId="287" xfId="0" applyNumberFormat="1" applyFont="1" applyFill="1" applyBorder="1" applyAlignment="1">
      <alignment horizontal="right" vertical="center"/>
    </xf>
    <xf numFmtId="165" fontId="30" fillId="0" borderId="306" xfId="0" applyNumberFormat="1" applyFont="1" applyFill="1" applyBorder="1" applyAlignment="1">
      <alignment horizontal="right" vertical="center"/>
    </xf>
    <xf numFmtId="165" fontId="30" fillId="0" borderId="293" xfId="0" applyNumberFormat="1" applyFont="1" applyFill="1" applyBorder="1" applyAlignment="1">
      <alignment horizontal="right" vertical="center"/>
    </xf>
    <xf numFmtId="165" fontId="30" fillId="0" borderId="307" xfId="0" applyNumberFormat="1" applyFont="1" applyFill="1" applyBorder="1" applyAlignment="1">
      <alignment horizontal="right" vertical="center"/>
    </xf>
    <xf numFmtId="165" fontId="30" fillId="0" borderId="308" xfId="0" applyNumberFormat="1" applyFont="1" applyFill="1" applyBorder="1" applyAlignment="1">
      <alignment horizontal="right" vertical="center"/>
    </xf>
    <xf numFmtId="165" fontId="30" fillId="0" borderId="309" xfId="0" applyNumberFormat="1" applyFont="1" applyFill="1" applyBorder="1" applyAlignment="1">
      <alignment horizontal="right" vertical="center"/>
    </xf>
    <xf numFmtId="165" fontId="30" fillId="0" borderId="302" xfId="0" applyNumberFormat="1" applyFont="1" applyFill="1" applyBorder="1" applyAlignment="1">
      <alignment horizontal="right" vertical="center"/>
    </xf>
    <xf numFmtId="165" fontId="30" fillId="0" borderId="310" xfId="0" applyNumberFormat="1" applyFont="1" applyFill="1" applyBorder="1" applyAlignment="1">
      <alignment horizontal="right" vertical="center"/>
    </xf>
    <xf numFmtId="165" fontId="30" fillId="0" borderId="311" xfId="0" applyNumberFormat="1" applyFont="1" applyFill="1" applyBorder="1" applyAlignment="1">
      <alignment horizontal="right" vertical="center"/>
    </xf>
    <xf numFmtId="165" fontId="30" fillId="0" borderId="291" xfId="0" applyNumberFormat="1" applyFont="1" applyFill="1" applyBorder="1" applyAlignment="1">
      <alignment horizontal="right" vertical="center"/>
    </xf>
    <xf numFmtId="165" fontId="30" fillId="0" borderId="294" xfId="0" applyNumberFormat="1" applyFont="1" applyFill="1" applyBorder="1" applyAlignment="1">
      <alignment horizontal="right" vertical="center"/>
    </xf>
    <xf numFmtId="165" fontId="30" fillId="0" borderId="299" xfId="0" applyNumberFormat="1" applyFont="1" applyFill="1" applyBorder="1" applyAlignment="1">
      <alignment horizontal="right" vertical="center"/>
    </xf>
    <xf numFmtId="165" fontId="30" fillId="0" borderId="312" xfId="0" applyNumberFormat="1" applyFont="1" applyFill="1" applyBorder="1" applyAlignment="1">
      <alignment horizontal="right" vertical="center"/>
    </xf>
    <xf numFmtId="165" fontId="30" fillId="0" borderId="290" xfId="0" applyNumberFormat="1" applyFont="1" applyFill="1" applyBorder="1" applyAlignment="1">
      <alignment horizontal="right" vertical="center"/>
    </xf>
    <xf numFmtId="165" fontId="30" fillId="0" borderId="313" xfId="0" applyNumberFormat="1" applyFont="1" applyFill="1" applyBorder="1" applyAlignment="1">
      <alignment horizontal="right" vertical="center"/>
    </xf>
    <xf numFmtId="165" fontId="30" fillId="0" borderId="314" xfId="0" applyNumberFormat="1" applyFont="1" applyFill="1" applyBorder="1" applyAlignment="1">
      <alignment horizontal="right" vertical="center"/>
    </xf>
    <xf numFmtId="165" fontId="30" fillId="0" borderId="292" xfId="0" applyNumberFormat="1" applyFont="1" applyFill="1" applyBorder="1" applyAlignment="1">
      <alignment horizontal="right" vertical="center"/>
    </xf>
    <xf numFmtId="165" fontId="30" fillId="0" borderId="315" xfId="0" applyNumberFormat="1" applyFont="1" applyFill="1" applyBorder="1" applyAlignment="1">
      <alignment horizontal="right" vertical="center"/>
    </xf>
    <xf numFmtId="165" fontId="30" fillId="0" borderId="316" xfId="5" applyNumberFormat="1" applyFont="1" applyFill="1" applyBorder="1" applyAlignment="1">
      <alignment horizontal="right" vertical="center"/>
    </xf>
    <xf numFmtId="165" fontId="30" fillId="0" borderId="304" xfId="0" applyNumberFormat="1" applyFont="1" applyFill="1" applyBorder="1" applyAlignment="1">
      <alignment horizontal="right" vertical="center"/>
    </xf>
    <xf numFmtId="165" fontId="30" fillId="0" borderId="286" xfId="0" applyNumberFormat="1" applyFont="1" applyFill="1" applyBorder="1" applyAlignment="1">
      <alignment horizontal="right" vertical="center"/>
    </xf>
    <xf numFmtId="165" fontId="30" fillId="0" borderId="317" xfId="0" applyNumberFormat="1" applyFont="1" applyFill="1" applyBorder="1" applyAlignment="1">
      <alignment horizontal="right" vertical="center"/>
    </xf>
    <xf numFmtId="165" fontId="30" fillId="0" borderId="295" xfId="0" applyNumberFormat="1" applyFont="1" applyFill="1" applyBorder="1" applyAlignment="1">
      <alignment horizontal="right" vertical="center"/>
    </xf>
    <xf numFmtId="165" fontId="30" fillId="0" borderId="318" xfId="0" applyNumberFormat="1" applyFont="1" applyFill="1" applyBorder="1" applyAlignment="1">
      <alignment horizontal="right" vertical="center"/>
    </xf>
    <xf numFmtId="165" fontId="30" fillId="0" borderId="300" xfId="0" applyNumberFormat="1" applyFont="1" applyFill="1" applyBorder="1" applyAlignment="1">
      <alignment horizontal="right" vertical="center"/>
    </xf>
    <xf numFmtId="0" fontId="30" fillId="0" borderId="286" xfId="0" applyFont="1" applyFill="1" applyBorder="1" applyAlignment="1">
      <alignment horizontal="right" vertical="center"/>
    </xf>
    <xf numFmtId="165" fontId="30" fillId="0" borderId="288" xfId="0" applyNumberFormat="1" applyFont="1" applyFill="1" applyBorder="1" applyAlignment="1">
      <alignment horizontal="right" vertical="center"/>
    </xf>
    <xf numFmtId="165" fontId="30" fillId="0" borderId="319" xfId="0" applyNumberFormat="1" applyFont="1" applyFill="1" applyBorder="1" applyAlignment="1">
      <alignment horizontal="right" vertical="center"/>
    </xf>
    <xf numFmtId="165" fontId="30" fillId="0" borderId="320" xfId="0" applyNumberFormat="1" applyFont="1" applyFill="1" applyBorder="1" applyAlignment="1">
      <alignment horizontal="right" vertical="center"/>
    </xf>
    <xf numFmtId="165" fontId="30" fillId="0" borderId="305" xfId="0" applyNumberFormat="1" applyFont="1" applyFill="1" applyBorder="1" applyAlignment="1">
      <alignment horizontal="right" vertical="center"/>
    </xf>
    <xf numFmtId="165" fontId="30" fillId="0" borderId="277" xfId="0" applyNumberFormat="1" applyFont="1" applyFill="1" applyBorder="1" applyAlignment="1">
      <alignment horizontal="right" vertical="center"/>
    </xf>
    <xf numFmtId="165" fontId="30" fillId="0" borderId="321" xfId="0" applyNumberFormat="1" applyFont="1" applyFill="1" applyBorder="1" applyAlignment="1">
      <alignment horizontal="right" vertical="center"/>
    </xf>
    <xf numFmtId="165" fontId="30" fillId="0" borderId="283" xfId="0" applyNumberFormat="1" applyFont="1" applyFill="1" applyBorder="1" applyAlignment="1">
      <alignment horizontal="right" vertical="center"/>
    </xf>
    <xf numFmtId="165" fontId="30" fillId="4" borderId="306" xfId="0" applyNumberFormat="1" applyFont="1" applyFill="1" applyBorder="1" applyAlignment="1">
      <alignment horizontal="right" vertical="center"/>
    </xf>
    <xf numFmtId="165" fontId="30" fillId="4" borderId="320" xfId="0" applyNumberFormat="1" applyFont="1" applyFill="1" applyBorder="1" applyAlignment="1">
      <alignment horizontal="right" vertical="center"/>
    </xf>
    <xf numFmtId="165" fontId="30" fillId="4" borderId="318" xfId="0" applyNumberFormat="1" applyFont="1" applyFill="1" applyBorder="1" applyAlignment="1">
      <alignment horizontal="right" vertical="center"/>
    </xf>
    <xf numFmtId="165" fontId="30" fillId="4" borderId="303" xfId="0" applyNumberFormat="1" applyFont="1" applyFill="1" applyBorder="1" applyAlignment="1">
      <alignment horizontal="right" vertical="center"/>
    </xf>
    <xf numFmtId="165" fontId="30" fillId="4" borderId="292" xfId="0" applyNumberFormat="1" applyFont="1" applyFill="1" applyBorder="1" applyAlignment="1">
      <alignment horizontal="right" vertical="center"/>
    </xf>
    <xf numFmtId="165" fontId="30" fillId="0" borderId="298" xfId="0" applyNumberFormat="1" applyFont="1" applyFill="1" applyBorder="1" applyAlignment="1">
      <alignment horizontal="right" vertical="center"/>
    </xf>
    <xf numFmtId="165" fontId="30" fillId="0" borderId="322" xfId="0" applyNumberFormat="1" applyFont="1" applyFill="1" applyBorder="1" applyAlignment="1">
      <alignment horizontal="right" vertical="center"/>
    </xf>
    <xf numFmtId="165" fontId="28" fillId="0" borderId="73" xfId="0" applyNumberFormat="1" applyFont="1" applyFill="1" applyBorder="1" applyAlignment="1">
      <alignment horizontal="right" vertical="center"/>
    </xf>
    <xf numFmtId="165" fontId="28" fillId="0" borderId="323" xfId="0" applyNumberFormat="1" applyFont="1" applyFill="1" applyBorder="1" applyAlignment="1">
      <alignment horizontal="right" vertical="center"/>
    </xf>
    <xf numFmtId="165" fontId="28" fillId="0" borderId="324" xfId="0" applyNumberFormat="1" applyFont="1" applyFill="1" applyBorder="1" applyAlignment="1">
      <alignment horizontal="right" vertical="center"/>
    </xf>
    <xf numFmtId="165" fontId="30" fillId="4" borderId="325" xfId="0" applyNumberFormat="1" applyFont="1" applyFill="1" applyBorder="1" applyAlignment="1">
      <alignment horizontal="right" vertical="center"/>
    </xf>
    <xf numFmtId="165" fontId="30" fillId="4" borderId="326" xfId="0" applyNumberFormat="1" applyFont="1" applyFill="1" applyBorder="1" applyAlignment="1">
      <alignment horizontal="right" vertical="center"/>
    </xf>
    <xf numFmtId="165" fontId="30" fillId="0" borderId="327" xfId="0" applyNumberFormat="1" applyFont="1" applyFill="1" applyBorder="1" applyAlignment="1">
      <alignment horizontal="right" vertical="center"/>
    </xf>
    <xf numFmtId="165" fontId="30" fillId="0" borderId="328" xfId="0" applyNumberFormat="1" applyFont="1" applyFill="1" applyBorder="1" applyAlignment="1">
      <alignment horizontal="right" vertical="center"/>
    </xf>
    <xf numFmtId="165" fontId="30" fillId="0" borderId="285" xfId="0" applyNumberFormat="1" applyFont="1" applyFill="1" applyBorder="1" applyAlignment="1">
      <alignment horizontal="right" vertical="center"/>
    </xf>
    <xf numFmtId="165" fontId="30" fillId="4" borderId="277" xfId="0" applyNumberFormat="1" applyFont="1" applyFill="1" applyBorder="1" applyAlignment="1">
      <alignment horizontal="right" vertical="center"/>
    </xf>
    <xf numFmtId="165" fontId="30" fillId="4" borderId="321" xfId="0" applyNumberFormat="1" applyFont="1" applyFill="1" applyBorder="1" applyAlignment="1">
      <alignment horizontal="right" vertical="center"/>
    </xf>
    <xf numFmtId="165" fontId="30" fillId="4" borderId="329" xfId="0" applyNumberFormat="1" applyFont="1" applyFill="1" applyBorder="1" applyAlignment="1">
      <alignment horizontal="right" vertical="center"/>
    </xf>
    <xf numFmtId="165" fontId="30" fillId="4" borderId="223" xfId="0" applyNumberFormat="1" applyFont="1" applyFill="1" applyBorder="1" applyAlignment="1">
      <alignment horizontal="right" vertical="center"/>
    </xf>
    <xf numFmtId="165" fontId="30" fillId="0" borderId="330" xfId="0" applyNumberFormat="1" applyFont="1" applyFill="1" applyBorder="1" applyAlignment="1">
      <alignment horizontal="right" vertical="center"/>
    </xf>
    <xf numFmtId="165" fontId="30" fillId="4" borderId="315" xfId="0" applyNumberFormat="1" applyFont="1" applyFill="1" applyBorder="1" applyAlignment="1">
      <alignment horizontal="right" vertical="center"/>
    </xf>
    <xf numFmtId="165" fontId="30" fillId="0" borderId="331" xfId="0" applyNumberFormat="1" applyFont="1" applyFill="1" applyBorder="1" applyAlignment="1">
      <alignment horizontal="right" vertical="center"/>
    </xf>
    <xf numFmtId="165" fontId="30" fillId="0" borderId="277" xfId="1" applyNumberFormat="1" applyFont="1" applyFill="1" applyBorder="1" applyAlignment="1">
      <alignment horizontal="right" vertical="center"/>
    </xf>
    <xf numFmtId="165" fontId="30" fillId="0" borderId="333" xfId="0" applyNumberFormat="1" applyFont="1" applyFill="1" applyBorder="1" applyAlignment="1">
      <alignment horizontal="right" vertical="center"/>
    </xf>
    <xf numFmtId="165" fontId="30" fillId="4" borderId="301" xfId="0" applyNumberFormat="1" applyFont="1" applyFill="1" applyBorder="1" applyAlignment="1">
      <alignment horizontal="right" vertical="center"/>
    </xf>
    <xf numFmtId="165" fontId="30" fillId="4" borderId="290" xfId="0" applyNumberFormat="1" applyFont="1" applyFill="1" applyBorder="1" applyAlignment="1">
      <alignment horizontal="right" vertical="center"/>
    </xf>
    <xf numFmtId="165" fontId="30" fillId="4" borderId="305" xfId="0" applyNumberFormat="1" applyFont="1" applyFill="1" applyBorder="1" applyAlignment="1">
      <alignment horizontal="right" vertical="center"/>
    </xf>
    <xf numFmtId="165" fontId="30" fillId="4" borderId="277" xfId="0" applyNumberFormat="1" applyFont="1" applyFill="1" applyBorder="1" applyAlignment="1">
      <alignment vertical="center"/>
    </xf>
    <xf numFmtId="165" fontId="30" fillId="4" borderId="321" xfId="0" applyNumberFormat="1" applyFont="1" applyFill="1" applyBorder="1" applyAlignment="1">
      <alignment vertical="center"/>
    </xf>
    <xf numFmtId="165" fontId="30" fillId="4" borderId="334" xfId="0" applyNumberFormat="1" applyFont="1" applyFill="1" applyBorder="1" applyAlignment="1">
      <alignment horizontal="right" vertical="center"/>
    </xf>
    <xf numFmtId="165" fontId="30" fillId="0" borderId="327" xfId="0" applyNumberFormat="1" applyFont="1" applyFill="1" applyBorder="1" applyAlignment="1">
      <alignment vertical="center"/>
    </xf>
    <xf numFmtId="165" fontId="30" fillId="0" borderId="318" xfId="0" applyNumberFormat="1" applyFont="1" applyFill="1" applyBorder="1" applyAlignment="1">
      <alignment vertical="center"/>
    </xf>
    <xf numFmtId="165" fontId="30" fillId="0" borderId="300" xfId="0" applyNumberFormat="1" applyFont="1" applyFill="1" applyBorder="1" applyAlignment="1">
      <alignment vertical="center"/>
    </xf>
    <xf numFmtId="165" fontId="30" fillId="0" borderId="297" xfId="0" applyNumberFormat="1" applyFont="1" applyFill="1" applyBorder="1" applyAlignment="1">
      <alignment vertical="center"/>
    </xf>
    <xf numFmtId="165" fontId="30" fillId="0" borderId="319" xfId="0" applyNumberFormat="1" applyFont="1" applyFill="1" applyBorder="1" applyAlignment="1">
      <alignment vertical="center"/>
    </xf>
    <xf numFmtId="165" fontId="30" fillId="0" borderId="314" xfId="0" applyNumberFormat="1" applyFont="1" applyFill="1" applyBorder="1" applyAlignment="1">
      <alignment vertical="center"/>
    </xf>
    <xf numFmtId="165" fontId="30" fillId="0" borderId="307" xfId="0" applyNumberFormat="1" applyFont="1" applyFill="1" applyBorder="1" applyAlignment="1">
      <alignment vertical="center"/>
    </xf>
    <xf numFmtId="165" fontId="28" fillId="0" borderId="281" xfId="0" applyNumberFormat="1" applyFont="1" applyFill="1" applyBorder="1" applyAlignment="1">
      <alignment horizontal="right" vertical="center"/>
    </xf>
    <xf numFmtId="165" fontId="28" fillId="0" borderId="288" xfId="2" applyNumberFormat="1" applyFont="1" applyFill="1" applyBorder="1" applyAlignment="1">
      <alignment horizontal="right" vertical="center"/>
    </xf>
    <xf numFmtId="165" fontId="28" fillId="0" borderId="285" xfId="0" applyNumberFormat="1" applyFont="1" applyFill="1" applyBorder="1" applyAlignment="1">
      <alignment vertical="center"/>
    </xf>
    <xf numFmtId="165" fontId="28" fillId="4" borderId="325" xfId="0" applyNumberFormat="1" applyFont="1" applyFill="1" applyBorder="1" applyAlignment="1">
      <alignment horizontal="right" vertical="center"/>
    </xf>
    <xf numFmtId="165" fontId="28" fillId="4" borderId="329" xfId="0" applyNumberFormat="1" applyFont="1" applyFill="1" applyBorder="1" applyAlignment="1">
      <alignment horizontal="right" vertical="center"/>
    </xf>
    <xf numFmtId="165" fontId="30" fillId="0" borderId="335" xfId="0" applyNumberFormat="1" applyFont="1" applyFill="1" applyBorder="1" applyAlignment="1">
      <alignment horizontal="right" vertical="center"/>
    </xf>
    <xf numFmtId="165" fontId="30" fillId="4" borderId="336" xfId="0" applyNumberFormat="1" applyFont="1" applyFill="1" applyBorder="1" applyAlignment="1">
      <alignment horizontal="right" vertical="center"/>
    </xf>
    <xf numFmtId="165" fontId="30" fillId="0" borderId="331" xfId="1" applyNumberFormat="1" applyFont="1" applyFill="1" applyBorder="1" applyAlignment="1">
      <alignment horizontal="right" vertical="center"/>
    </xf>
    <xf numFmtId="165" fontId="30" fillId="0" borderId="332" xfId="1" applyNumberFormat="1" applyFont="1" applyFill="1" applyBorder="1" applyAlignment="1">
      <alignment horizontal="right" vertical="center"/>
    </xf>
    <xf numFmtId="165" fontId="30" fillId="0" borderId="297" xfId="1" applyNumberFormat="1" applyFont="1" applyFill="1" applyBorder="1" applyAlignment="1">
      <alignment horizontal="right" vertical="center"/>
    </xf>
    <xf numFmtId="165" fontId="30" fillId="0" borderId="318" xfId="1" applyNumberFormat="1" applyFont="1" applyFill="1" applyBorder="1" applyAlignment="1">
      <alignment horizontal="right" vertical="center"/>
    </xf>
    <xf numFmtId="165" fontId="30" fillId="0" borderId="300" xfId="1" applyNumberFormat="1" applyFont="1" applyFill="1" applyBorder="1" applyAlignment="1">
      <alignment horizontal="right" vertical="center"/>
    </xf>
    <xf numFmtId="165" fontId="30" fillId="0" borderId="293" xfId="1" applyNumberFormat="1" applyFont="1" applyFill="1" applyBorder="1" applyAlignment="1">
      <alignment horizontal="right" vertical="center"/>
    </xf>
    <xf numFmtId="165" fontId="30" fillId="0" borderId="305" xfId="1" applyNumberFormat="1" applyFont="1" applyFill="1" applyBorder="1" applyAlignment="1">
      <alignment horizontal="right" vertical="center"/>
    </xf>
    <xf numFmtId="165" fontId="30" fillId="0" borderId="292" xfId="1" applyNumberFormat="1" applyFont="1" applyFill="1" applyBorder="1" applyAlignment="1">
      <alignment horizontal="right" vertical="center"/>
    </xf>
    <xf numFmtId="165" fontId="30" fillId="0" borderId="321" xfId="1" applyNumberFormat="1" applyFont="1" applyFill="1" applyBorder="1" applyAlignment="1">
      <alignment horizontal="right" vertical="center"/>
    </xf>
    <xf numFmtId="165" fontId="30" fillId="0" borderId="284" xfId="0" applyNumberFormat="1" applyFont="1" applyFill="1" applyBorder="1" applyAlignment="1">
      <alignment horizontal="right" vertical="center"/>
    </xf>
    <xf numFmtId="165" fontId="28" fillId="0" borderId="333" xfId="0" applyNumberFormat="1" applyFont="1" applyFill="1" applyBorder="1" applyAlignment="1">
      <alignment horizontal="right" vertical="center"/>
    </xf>
    <xf numFmtId="165" fontId="28" fillId="0" borderId="308" xfId="0" applyNumberFormat="1" applyFont="1" applyFill="1" applyBorder="1" applyAlignment="1">
      <alignment horizontal="right" vertical="center"/>
    </xf>
    <xf numFmtId="165" fontId="30" fillId="4" borderId="286" xfId="0" applyNumberFormat="1" applyFont="1" applyFill="1" applyBorder="1" applyAlignment="1">
      <alignment horizontal="right" vertical="center"/>
    </xf>
    <xf numFmtId="165" fontId="30" fillId="4" borderId="333" xfId="0" applyNumberFormat="1" applyFont="1" applyFill="1" applyBorder="1" applyAlignment="1">
      <alignment horizontal="right" vertical="center"/>
    </xf>
    <xf numFmtId="165" fontId="30" fillId="4" borderId="308" xfId="0" applyNumberFormat="1" applyFont="1" applyFill="1" applyBorder="1" applyAlignment="1">
      <alignment horizontal="right" vertical="center"/>
    </xf>
    <xf numFmtId="165" fontId="28" fillId="0" borderId="323" xfId="2" applyNumberFormat="1" applyFont="1" applyFill="1" applyBorder="1" applyAlignment="1">
      <alignment horizontal="right" vertical="center"/>
    </xf>
    <xf numFmtId="165" fontId="28" fillId="0" borderId="2" xfId="2" applyNumberFormat="1" applyFont="1" applyFill="1" applyBorder="1" applyAlignment="1">
      <alignment horizontal="right" vertical="center"/>
    </xf>
    <xf numFmtId="165" fontId="28" fillId="0" borderId="337" xfId="2" applyNumberFormat="1" applyFont="1" applyFill="1" applyBorder="1" applyAlignment="1">
      <alignment horizontal="right" vertical="center"/>
    </xf>
    <xf numFmtId="165" fontId="30" fillId="4" borderId="293" xfId="0" applyNumberFormat="1" applyFont="1" applyFill="1" applyBorder="1" applyAlignment="1">
      <alignment horizontal="right" vertical="center"/>
    </xf>
    <xf numFmtId="165" fontId="30" fillId="4" borderId="283" xfId="0" applyNumberFormat="1" applyFont="1" applyFill="1" applyBorder="1" applyAlignment="1">
      <alignment horizontal="right" vertical="center"/>
    </xf>
    <xf numFmtId="165" fontId="28" fillId="0" borderId="338" xfId="0" applyNumberFormat="1" applyFont="1" applyFill="1" applyBorder="1" applyAlignment="1">
      <alignment horizontal="right" vertical="center"/>
    </xf>
    <xf numFmtId="165" fontId="30" fillId="0" borderId="289" xfId="0" applyNumberFormat="1" applyFont="1" applyFill="1" applyBorder="1" applyAlignment="1">
      <alignment horizontal="right" vertical="center"/>
    </xf>
    <xf numFmtId="165" fontId="30" fillId="0" borderId="280" xfId="0" applyNumberFormat="1" applyFont="1" applyFill="1" applyBorder="1" applyAlignment="1">
      <alignment horizontal="right" vertical="center"/>
    </xf>
    <xf numFmtId="165" fontId="28" fillId="0" borderId="337" xfId="0" applyNumberFormat="1" applyFont="1" applyFill="1" applyBorder="1" applyAlignment="1">
      <alignment horizontal="right" vertical="center"/>
    </xf>
    <xf numFmtId="165" fontId="28" fillId="0" borderId="339" xfId="0" applyNumberFormat="1" applyFont="1" applyFill="1" applyBorder="1" applyAlignment="1">
      <alignment horizontal="right" vertical="center"/>
    </xf>
    <xf numFmtId="165" fontId="28" fillId="0" borderId="237" xfId="0" applyNumberFormat="1" applyFont="1" applyFill="1" applyBorder="1" applyAlignment="1">
      <alignment horizontal="right" vertical="center"/>
    </xf>
    <xf numFmtId="165" fontId="28" fillId="0" borderId="340" xfId="0" applyNumberFormat="1" applyFont="1" applyFill="1" applyBorder="1" applyAlignment="1">
      <alignment horizontal="right" vertical="center"/>
    </xf>
    <xf numFmtId="165" fontId="28" fillId="0" borderId="341" xfId="0" applyNumberFormat="1" applyFont="1" applyFill="1" applyBorder="1" applyAlignment="1">
      <alignment horizontal="right" vertical="center"/>
    </xf>
    <xf numFmtId="165" fontId="28" fillId="0" borderId="342" xfId="0" applyNumberFormat="1" applyFont="1" applyFill="1" applyBorder="1" applyAlignment="1">
      <alignment horizontal="right" vertical="center"/>
    </xf>
    <xf numFmtId="165" fontId="28" fillId="0" borderId="343" xfId="0" applyNumberFormat="1" applyFont="1" applyFill="1" applyBorder="1" applyAlignment="1">
      <alignment horizontal="right" vertical="center"/>
    </xf>
    <xf numFmtId="165" fontId="28" fillId="0" borderId="344" xfId="0" applyNumberFormat="1" applyFont="1" applyFill="1" applyBorder="1" applyAlignment="1">
      <alignment horizontal="right" vertical="center"/>
    </xf>
    <xf numFmtId="0" fontId="21" fillId="0" borderId="282" xfId="0" applyFont="1" applyFill="1" applyBorder="1" applyAlignment="1">
      <alignment vertical="center"/>
    </xf>
    <xf numFmtId="165" fontId="28" fillId="0" borderId="345" xfId="0" applyNumberFormat="1" applyFont="1" applyFill="1" applyBorder="1" applyAlignment="1">
      <alignment horizontal="right" vertical="center"/>
    </xf>
    <xf numFmtId="165" fontId="28" fillId="0" borderId="99" xfId="0" applyNumberFormat="1" applyFont="1" applyFill="1" applyBorder="1" applyAlignment="1">
      <alignment horizontal="right" vertical="center"/>
    </xf>
    <xf numFmtId="165" fontId="28" fillId="0" borderId="347" xfId="0" applyNumberFormat="1" applyFont="1" applyFill="1" applyBorder="1" applyAlignment="1">
      <alignment horizontal="right" vertical="center"/>
    </xf>
    <xf numFmtId="165" fontId="28" fillId="0" borderId="346" xfId="0" applyNumberFormat="1" applyFont="1" applyFill="1" applyBorder="1" applyAlignment="1">
      <alignment horizontal="right" vertical="center"/>
    </xf>
    <xf numFmtId="165" fontId="30" fillId="0" borderId="349" xfId="0" applyNumberFormat="1" applyFont="1" applyFill="1" applyBorder="1" applyAlignment="1">
      <alignment horizontal="right" vertical="center"/>
    </xf>
    <xf numFmtId="165" fontId="30" fillId="0" borderId="348" xfId="0" applyNumberFormat="1" applyFont="1" applyFill="1" applyBorder="1" applyAlignment="1">
      <alignment horizontal="right" vertical="center"/>
    </xf>
    <xf numFmtId="0" fontId="49" fillId="0" borderId="0" xfId="0" applyFont="1" applyFill="1" applyAlignment="1">
      <alignment vertical="center"/>
    </xf>
    <xf numFmtId="0" fontId="25" fillId="0" borderId="2" xfId="0" applyFont="1" applyBorder="1" applyAlignment="1">
      <alignment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0" fontId="62" fillId="4" borderId="12" xfId="0" applyFont="1" applyFill="1" applyBorder="1" applyAlignment="1">
      <alignment horizontal="left" vertical="center" wrapText="1"/>
    </xf>
    <xf numFmtId="165" fontId="62" fillId="4" borderId="13" xfId="0" applyNumberFormat="1" applyFont="1" applyFill="1" applyBorder="1" applyAlignment="1">
      <alignment horizontal="right" vertical="center"/>
    </xf>
    <xf numFmtId="0" fontId="30" fillId="0" borderId="148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30" fillId="0" borderId="30" xfId="0" applyFont="1" applyBorder="1" applyAlignment="1">
      <alignment vertical="center" wrapText="1"/>
    </xf>
    <xf numFmtId="0" fontId="14" fillId="0" borderId="116" xfId="0" applyFont="1" applyFill="1" applyBorder="1" applyAlignment="1">
      <alignment vertical="center"/>
    </xf>
    <xf numFmtId="165" fontId="14" fillId="0" borderId="116" xfId="0" applyNumberFormat="1" applyFont="1" applyFill="1" applyBorder="1" applyAlignment="1">
      <alignment horizontal="right" vertical="center"/>
    </xf>
    <xf numFmtId="165" fontId="14" fillId="6" borderId="116" xfId="0" applyNumberFormat="1" applyFont="1" applyFill="1" applyBorder="1" applyAlignment="1">
      <alignment horizontal="right" vertical="center" wrapText="1"/>
    </xf>
    <xf numFmtId="165" fontId="28" fillId="0" borderId="116" xfId="0" applyNumberFormat="1" applyFont="1" applyFill="1" applyBorder="1" applyAlignment="1">
      <alignment vertical="center"/>
    </xf>
    <xf numFmtId="165" fontId="15" fillId="6" borderId="116" xfId="0" applyNumberFormat="1" applyFont="1" applyFill="1" applyBorder="1" applyAlignment="1">
      <alignment horizontal="center" vertical="center"/>
    </xf>
    <xf numFmtId="3" fontId="28" fillId="0" borderId="116" xfId="0" applyNumberFormat="1" applyFont="1" applyFill="1" applyBorder="1" applyAlignment="1">
      <alignment vertical="center" wrapText="1"/>
    </xf>
    <xf numFmtId="0" fontId="65" fillId="0" borderId="116" xfId="0" applyFont="1" applyBorder="1" applyAlignment="1">
      <alignment vertical="center" wrapText="1"/>
    </xf>
    <xf numFmtId="165" fontId="60" fillId="4" borderId="125" xfId="0" applyNumberFormat="1" applyFont="1" applyFill="1" applyBorder="1" applyAlignment="1">
      <alignment horizontal="right" vertical="center"/>
    </xf>
    <xf numFmtId="165" fontId="62" fillId="6" borderId="116" xfId="0" applyNumberFormat="1" applyFont="1" applyFill="1" applyBorder="1" applyAlignment="1">
      <alignment horizontal="center" vertical="center"/>
    </xf>
    <xf numFmtId="0" fontId="28" fillId="0" borderId="116" xfId="0" applyFont="1" applyFill="1" applyBorder="1" applyAlignment="1">
      <alignment vertical="center"/>
    </xf>
    <xf numFmtId="165" fontId="28" fillId="6" borderId="116" xfId="0" applyNumberFormat="1" applyFont="1" applyFill="1" applyBorder="1" applyAlignment="1">
      <alignment horizontal="right" vertical="center"/>
    </xf>
    <xf numFmtId="0" fontId="28" fillId="0" borderId="60" xfId="0" applyFont="1" applyFill="1" applyBorder="1" applyAlignment="1">
      <alignment vertical="center"/>
    </xf>
    <xf numFmtId="165" fontId="28" fillId="0" borderId="104" xfId="0" applyNumberFormat="1" applyFont="1" applyFill="1" applyBorder="1" applyAlignment="1">
      <alignment vertical="center"/>
    </xf>
    <xf numFmtId="165" fontId="28" fillId="6" borderId="60" xfId="0" applyNumberFormat="1" applyFont="1" applyFill="1" applyBorder="1" applyAlignment="1">
      <alignment vertical="center"/>
    </xf>
    <xf numFmtId="165" fontId="28" fillId="0" borderId="74" xfId="0" applyNumberFormat="1" applyFont="1" applyFill="1" applyBorder="1" applyAlignment="1">
      <alignment vertical="center"/>
    </xf>
    <xf numFmtId="165" fontId="28" fillId="6" borderId="38" xfId="0" applyNumberFormat="1" applyFont="1" applyFill="1" applyBorder="1" applyAlignment="1">
      <alignment vertical="center"/>
    </xf>
    <xf numFmtId="0" fontId="25" fillId="0" borderId="12" xfId="0" applyFont="1" applyBorder="1" applyAlignment="1">
      <alignment vertical="center" wrapText="1"/>
    </xf>
    <xf numFmtId="165" fontId="30" fillId="0" borderId="29" xfId="0" applyNumberFormat="1" applyFont="1" applyFill="1" applyBorder="1" applyAlignment="1">
      <alignment horizontal="right" vertical="center"/>
    </xf>
    <xf numFmtId="165" fontId="30" fillId="0" borderId="12" xfId="0" applyNumberFormat="1" applyFont="1" applyFill="1" applyBorder="1" applyAlignment="1">
      <alignment horizontal="center" vertical="center"/>
    </xf>
    <xf numFmtId="165" fontId="30" fillId="0" borderId="350" xfId="0" applyNumberFormat="1" applyFont="1" applyFill="1" applyBorder="1" applyAlignment="1">
      <alignment vertical="center"/>
    </xf>
    <xf numFmtId="165" fontId="30" fillId="0" borderId="353" xfId="0" applyNumberFormat="1" applyFont="1" applyFill="1" applyBorder="1" applyAlignment="1">
      <alignment vertical="center"/>
    </xf>
    <xf numFmtId="165" fontId="28" fillId="0" borderId="291" xfId="0" applyNumberFormat="1" applyFont="1" applyFill="1" applyBorder="1" applyAlignment="1">
      <alignment horizontal="right" vertical="center"/>
    </xf>
    <xf numFmtId="165" fontId="28" fillId="0" borderId="293" xfId="2" applyNumberFormat="1" applyFont="1" applyFill="1" applyBorder="1" applyAlignment="1">
      <alignment horizontal="right" vertical="center"/>
    </xf>
    <xf numFmtId="165" fontId="30" fillId="0" borderId="356" xfId="2" applyNumberFormat="1" applyFont="1" applyFill="1" applyBorder="1" applyAlignment="1">
      <alignment horizontal="right" vertical="center"/>
    </xf>
    <xf numFmtId="165" fontId="30" fillId="0" borderId="357" xfId="0" applyNumberFormat="1" applyFont="1" applyFill="1" applyBorder="1" applyAlignment="1">
      <alignment horizontal="right" vertical="center"/>
    </xf>
    <xf numFmtId="165" fontId="30" fillId="0" borderId="358" xfId="0" applyNumberFormat="1" applyFont="1" applyFill="1" applyBorder="1" applyAlignment="1">
      <alignment horizontal="right" vertical="center"/>
    </xf>
    <xf numFmtId="165" fontId="30" fillId="0" borderId="359" xfId="0" applyNumberFormat="1" applyFont="1" applyFill="1" applyBorder="1" applyAlignment="1">
      <alignment horizontal="right" vertical="center"/>
    </xf>
    <xf numFmtId="165" fontId="30" fillId="0" borderId="361" xfId="2" applyNumberFormat="1" applyFont="1" applyFill="1" applyBorder="1" applyAlignment="1">
      <alignment horizontal="right" vertical="center"/>
    </xf>
    <xf numFmtId="165" fontId="30" fillId="0" borderId="360" xfId="0" applyNumberFormat="1" applyFont="1" applyFill="1" applyBorder="1" applyAlignment="1">
      <alignment horizontal="right" vertical="center"/>
    </xf>
    <xf numFmtId="165" fontId="30" fillId="0" borderId="362" xfId="0" applyNumberFormat="1" applyFont="1" applyFill="1" applyBorder="1" applyAlignment="1">
      <alignment horizontal="right" vertical="center"/>
    </xf>
    <xf numFmtId="165" fontId="30" fillId="0" borderId="321" xfId="0" applyNumberFormat="1" applyFont="1" applyFill="1" applyBorder="1" applyAlignment="1">
      <alignment vertical="center"/>
    </xf>
    <xf numFmtId="165" fontId="30" fillId="0" borderId="322" xfId="2" applyNumberFormat="1" applyFont="1" applyFill="1" applyBorder="1" applyAlignment="1">
      <alignment horizontal="right" vertical="center"/>
    </xf>
    <xf numFmtId="165" fontId="30" fillId="0" borderId="319" xfId="2" applyNumberFormat="1" applyFont="1" applyFill="1" applyBorder="1" applyAlignment="1">
      <alignment horizontal="right" vertical="center"/>
    </xf>
    <xf numFmtId="165" fontId="30" fillId="0" borderId="363" xfId="0" applyNumberFormat="1" applyFont="1" applyFill="1" applyBorder="1" applyAlignment="1">
      <alignment horizontal="right" vertical="center"/>
    </xf>
    <xf numFmtId="165" fontId="30" fillId="0" borderId="364" xfId="0" applyNumberFormat="1" applyFont="1" applyFill="1" applyBorder="1" applyAlignment="1">
      <alignment horizontal="right" vertical="center"/>
    </xf>
    <xf numFmtId="165" fontId="30" fillId="0" borderId="365" xfId="0" applyNumberFormat="1" applyFont="1" applyFill="1" applyBorder="1" applyAlignment="1">
      <alignment horizontal="right" vertical="center"/>
    </xf>
    <xf numFmtId="165" fontId="30" fillId="0" borderId="366" xfId="2" applyNumberFormat="1" applyFont="1" applyFill="1" applyBorder="1" applyAlignment="1">
      <alignment horizontal="right" vertical="center"/>
    </xf>
    <xf numFmtId="165" fontId="30" fillId="0" borderId="367" xfId="2" applyNumberFormat="1" applyFont="1" applyFill="1" applyBorder="1" applyAlignment="1">
      <alignment horizontal="right" vertical="center"/>
    </xf>
    <xf numFmtId="165" fontId="30" fillId="0" borderId="368" xfId="5" applyNumberFormat="1" applyFont="1" applyFill="1" applyBorder="1" applyAlignment="1">
      <alignment horizontal="right" vertical="center"/>
    </xf>
    <xf numFmtId="165" fontId="30" fillId="0" borderId="369" xfId="5" applyNumberFormat="1" applyFont="1" applyFill="1" applyBorder="1" applyAlignment="1">
      <alignment horizontal="right" vertical="center"/>
    </xf>
    <xf numFmtId="165" fontId="30" fillId="0" borderId="293" xfId="5" applyNumberFormat="1" applyFont="1" applyFill="1" applyBorder="1" applyAlignment="1">
      <alignment horizontal="right" vertical="center"/>
    </xf>
    <xf numFmtId="165" fontId="30" fillId="0" borderId="370" xfId="5" applyNumberFormat="1" applyFont="1" applyFill="1" applyBorder="1" applyAlignment="1">
      <alignment horizontal="right" vertical="center"/>
    </xf>
    <xf numFmtId="165" fontId="30" fillId="0" borderId="300" xfId="5" applyNumberFormat="1" applyFont="1" applyFill="1" applyBorder="1" applyAlignment="1">
      <alignment horizontal="right" vertical="center"/>
    </xf>
    <xf numFmtId="165" fontId="30" fillId="0" borderId="365" xfId="5" applyNumberFormat="1" applyFont="1" applyFill="1" applyBorder="1" applyAlignment="1">
      <alignment horizontal="right" vertical="center"/>
    </xf>
    <xf numFmtId="165" fontId="30" fillId="0" borderId="163" xfId="2" applyNumberFormat="1" applyFont="1" applyFill="1" applyBorder="1" applyAlignment="1">
      <alignment horizontal="right" vertical="center"/>
    </xf>
    <xf numFmtId="165" fontId="30" fillId="0" borderId="371" xfId="5" applyNumberFormat="1" applyFont="1" applyFill="1" applyBorder="1" applyAlignment="1">
      <alignment horizontal="right" vertical="center"/>
    </xf>
    <xf numFmtId="165" fontId="30" fillId="0" borderId="308" xfId="5" applyNumberFormat="1" applyFont="1" applyFill="1" applyBorder="1" applyAlignment="1">
      <alignment horizontal="right" vertical="center"/>
    </xf>
    <xf numFmtId="165" fontId="30" fillId="0" borderId="79" xfId="2" applyNumberFormat="1" applyFont="1" applyFill="1" applyBorder="1" applyAlignment="1">
      <alignment horizontal="right" vertical="center"/>
    </xf>
    <xf numFmtId="165" fontId="30" fillId="0" borderId="304" xfId="5" applyNumberFormat="1" applyFont="1" applyFill="1" applyBorder="1" applyAlignment="1">
      <alignment horizontal="right" vertical="center"/>
    </xf>
    <xf numFmtId="165" fontId="30" fillId="0" borderId="0" xfId="5" applyNumberFormat="1" applyFont="1" applyFill="1" applyBorder="1" applyAlignment="1">
      <alignment horizontal="right" vertical="center"/>
    </xf>
    <xf numFmtId="165" fontId="30" fillId="0" borderId="292" xfId="2" applyNumberFormat="1" applyFont="1" applyFill="1" applyBorder="1" applyAlignment="1">
      <alignment horizontal="right" vertical="center"/>
    </xf>
    <xf numFmtId="165" fontId="30" fillId="0" borderId="283" xfId="2" applyNumberFormat="1" applyFont="1" applyFill="1" applyBorder="1" applyAlignment="1">
      <alignment horizontal="right" vertical="center"/>
    </xf>
    <xf numFmtId="165" fontId="30" fillId="0" borderId="305" xfId="5" applyNumberFormat="1" applyFont="1" applyFill="1" applyBorder="1" applyAlignment="1">
      <alignment horizontal="right" vertical="center"/>
    </xf>
    <xf numFmtId="165" fontId="30" fillId="0" borderId="372" xfId="2" applyNumberFormat="1" applyFont="1" applyFill="1" applyBorder="1" applyAlignment="1">
      <alignment horizontal="right" vertical="center"/>
    </xf>
    <xf numFmtId="165" fontId="30" fillId="0" borderId="373" xfId="2" applyNumberFormat="1" applyFont="1" applyFill="1" applyBorder="1" applyAlignment="1">
      <alignment horizontal="right" vertical="center"/>
    </xf>
    <xf numFmtId="165" fontId="30" fillId="0" borderId="374" xfId="5" applyNumberFormat="1" applyFont="1" applyFill="1" applyBorder="1" applyAlignment="1">
      <alignment horizontal="right" vertical="center"/>
    </xf>
    <xf numFmtId="165" fontId="30" fillId="0" borderId="375" xfId="2" applyNumberFormat="1" applyFont="1" applyFill="1" applyBorder="1" applyAlignment="1">
      <alignment horizontal="right" vertical="center"/>
    </xf>
    <xf numFmtId="165" fontId="30" fillId="0" borderId="319" xfId="5" applyNumberFormat="1" applyFont="1" applyFill="1" applyBorder="1" applyAlignment="1">
      <alignment horizontal="right" vertical="center"/>
    </xf>
    <xf numFmtId="165" fontId="30" fillId="0" borderId="305" xfId="2" applyNumberFormat="1" applyFont="1" applyFill="1" applyBorder="1" applyAlignment="1">
      <alignment horizontal="right" vertical="center"/>
    </xf>
    <xf numFmtId="165" fontId="30" fillId="0" borderId="314" xfId="2" applyNumberFormat="1" applyFont="1" applyFill="1" applyBorder="1" applyAlignment="1">
      <alignment horizontal="right" vertical="center"/>
    </xf>
    <xf numFmtId="165" fontId="30" fillId="0" borderId="291" xfId="5" applyNumberFormat="1" applyFont="1" applyFill="1" applyBorder="1" applyAlignment="1">
      <alignment horizontal="right" vertical="center"/>
    </xf>
    <xf numFmtId="165" fontId="30" fillId="0" borderId="317" xfId="5" applyNumberFormat="1" applyFont="1" applyFill="1" applyBorder="1" applyAlignment="1">
      <alignment horizontal="right" vertical="center"/>
    </xf>
    <xf numFmtId="165" fontId="30" fillId="0" borderId="299" xfId="5" applyNumberFormat="1" applyFont="1" applyFill="1" applyBorder="1" applyAlignment="1">
      <alignment horizontal="right" vertical="center"/>
    </xf>
    <xf numFmtId="165" fontId="30" fillId="0" borderId="377" xfId="0" applyNumberFormat="1" applyFont="1" applyFill="1" applyBorder="1" applyAlignment="1">
      <alignment horizontal="right" vertical="center"/>
    </xf>
    <xf numFmtId="165" fontId="30" fillId="0" borderId="186" xfId="0" applyNumberFormat="1" applyFont="1" applyFill="1" applyBorder="1" applyAlignment="1">
      <alignment horizontal="right" vertical="center"/>
    </xf>
    <xf numFmtId="165" fontId="30" fillId="0" borderId="278" xfId="1" applyNumberFormat="1" applyFont="1" applyFill="1" applyBorder="1" applyAlignment="1">
      <alignment horizontal="right" vertical="center"/>
    </xf>
    <xf numFmtId="165" fontId="30" fillId="0" borderId="280" xfId="1" applyNumberFormat="1" applyFont="1" applyFill="1" applyBorder="1" applyAlignment="1">
      <alignment horizontal="right" vertical="center"/>
    </xf>
    <xf numFmtId="165" fontId="30" fillId="0" borderId="293" xfId="2" applyNumberFormat="1" applyFont="1" applyFill="1" applyBorder="1" applyAlignment="1">
      <alignment horizontal="right" vertical="center"/>
    </xf>
    <xf numFmtId="165" fontId="30" fillId="0" borderId="306" xfId="5" applyNumberFormat="1" applyFont="1" applyFill="1" applyBorder="1" applyAlignment="1">
      <alignment horizontal="right" vertical="center"/>
    </xf>
    <xf numFmtId="165" fontId="30" fillId="0" borderId="186" xfId="5" applyNumberFormat="1" applyFont="1" applyFill="1" applyBorder="1" applyAlignment="1">
      <alignment horizontal="right" vertical="center"/>
    </xf>
    <xf numFmtId="165" fontId="30" fillId="0" borderId="379" xfId="5" applyNumberFormat="1" applyFont="1" applyFill="1" applyBorder="1" applyAlignment="1">
      <alignment horizontal="right" vertical="center"/>
    </xf>
    <xf numFmtId="165" fontId="30" fillId="0" borderId="378" xfId="5" applyNumberFormat="1" applyFont="1" applyFill="1" applyBorder="1" applyAlignment="1">
      <alignment horizontal="right" vertical="center"/>
    </xf>
    <xf numFmtId="165" fontId="30" fillId="0" borderId="79" xfId="5" applyNumberFormat="1" applyFont="1" applyFill="1" applyBorder="1" applyAlignment="1">
      <alignment horizontal="right" vertical="center"/>
    </xf>
    <xf numFmtId="165" fontId="30" fillId="0" borderId="303" xfId="5" applyNumberFormat="1" applyFont="1" applyFill="1" applyBorder="1" applyAlignment="1">
      <alignment horizontal="right" vertical="center"/>
    </xf>
    <xf numFmtId="165" fontId="30" fillId="0" borderId="292" xfId="5" applyNumberFormat="1" applyFont="1" applyFill="1" applyBorder="1" applyAlignment="1">
      <alignment horizontal="right" vertical="center"/>
    </xf>
    <xf numFmtId="165" fontId="30" fillId="0" borderId="380" xfId="5" applyNumberFormat="1" applyFont="1" applyFill="1" applyBorder="1" applyAlignment="1">
      <alignment horizontal="right" vertical="center"/>
    </xf>
    <xf numFmtId="165" fontId="30" fillId="0" borderId="381" xfId="2" applyNumberFormat="1" applyFont="1" applyFill="1" applyBorder="1" applyAlignment="1">
      <alignment horizontal="right" vertical="center"/>
    </xf>
    <xf numFmtId="165" fontId="30" fillId="0" borderId="382" xfId="0" applyNumberFormat="1" applyFont="1" applyFill="1" applyBorder="1" applyAlignment="1">
      <alignment horizontal="right" vertical="center"/>
    </xf>
    <xf numFmtId="165" fontId="30" fillId="0" borderId="362" xfId="2" applyNumberFormat="1" applyFont="1" applyFill="1" applyBorder="1" applyAlignment="1">
      <alignment horizontal="right" vertical="center"/>
    </xf>
    <xf numFmtId="165" fontId="30" fillId="0" borderId="384" xfId="0" applyNumberFormat="1" applyFont="1" applyFill="1" applyBorder="1" applyAlignment="1">
      <alignment horizontal="right" vertical="center"/>
    </xf>
    <xf numFmtId="165" fontId="30" fillId="0" borderId="383" xfId="2" applyNumberFormat="1" applyFont="1" applyFill="1" applyBorder="1" applyAlignment="1">
      <alignment horizontal="right" vertical="center"/>
    </xf>
    <xf numFmtId="165" fontId="30" fillId="0" borderId="315" xfId="2" applyNumberFormat="1" applyFont="1" applyFill="1" applyBorder="1" applyAlignment="1">
      <alignment horizontal="right" vertical="center"/>
    </xf>
    <xf numFmtId="165" fontId="30" fillId="0" borderId="376" xfId="2" applyNumberFormat="1" applyFont="1" applyFill="1" applyBorder="1" applyAlignment="1">
      <alignment horizontal="right" vertical="center"/>
    </xf>
    <xf numFmtId="165" fontId="30" fillId="0" borderId="368" xfId="2" applyNumberFormat="1" applyFont="1" applyFill="1" applyBorder="1" applyAlignment="1">
      <alignment horizontal="right" vertical="center"/>
    </xf>
    <xf numFmtId="165" fontId="30" fillId="0" borderId="374" xfId="0" applyNumberFormat="1" applyFont="1" applyFill="1" applyBorder="1" applyAlignment="1">
      <alignment horizontal="right" vertical="center"/>
    </xf>
    <xf numFmtId="165" fontId="30" fillId="0" borderId="386" xfId="0" applyNumberFormat="1" applyFont="1" applyFill="1" applyBorder="1" applyAlignment="1">
      <alignment horizontal="right" vertical="center"/>
    </xf>
    <xf numFmtId="165" fontId="30" fillId="0" borderId="156" xfId="0" applyNumberFormat="1" applyFont="1" applyFill="1" applyBorder="1" applyAlignment="1">
      <alignment horizontal="right" vertical="center"/>
    </xf>
    <xf numFmtId="165" fontId="30" fillId="0" borderId="387" xfId="0" applyNumberFormat="1" applyFont="1" applyFill="1" applyBorder="1" applyAlignment="1">
      <alignment horizontal="right" vertical="center"/>
    </xf>
    <xf numFmtId="165" fontId="30" fillId="0" borderId="39" xfId="5" applyNumberFormat="1" applyFont="1" applyFill="1" applyBorder="1" applyAlignment="1">
      <alignment horizontal="right" vertical="center"/>
    </xf>
    <xf numFmtId="165" fontId="30" fillId="0" borderId="388" xfId="5" applyNumberFormat="1" applyFont="1" applyFill="1" applyBorder="1" applyAlignment="1">
      <alignment horizontal="right" vertical="center"/>
    </xf>
    <xf numFmtId="165" fontId="30" fillId="0" borderId="148" xfId="5" applyNumberFormat="1" applyFont="1" applyFill="1" applyBorder="1" applyAlignment="1">
      <alignment horizontal="right" vertical="center"/>
    </xf>
    <xf numFmtId="165" fontId="30" fillId="0" borderId="385" xfId="5" applyNumberFormat="1" applyFont="1" applyFill="1" applyBorder="1" applyAlignment="1">
      <alignment horizontal="right" vertical="center"/>
    </xf>
    <xf numFmtId="165" fontId="30" fillId="0" borderId="268" xfId="5" applyNumberFormat="1" applyFont="1" applyFill="1" applyBorder="1" applyAlignment="1">
      <alignment horizontal="right" vertical="center"/>
    </xf>
    <xf numFmtId="165" fontId="30" fillId="0" borderId="390" xfId="5" applyNumberFormat="1" applyFont="1" applyFill="1" applyBorder="1" applyAlignment="1">
      <alignment horizontal="right" vertical="center"/>
    </xf>
    <xf numFmtId="165" fontId="30" fillId="0" borderId="389" xfId="5" applyNumberFormat="1" applyFont="1" applyFill="1" applyBorder="1" applyAlignment="1">
      <alignment horizontal="right" vertical="center"/>
    </xf>
    <xf numFmtId="165" fontId="30" fillId="0" borderId="391" xfId="0" applyNumberFormat="1" applyFont="1" applyFill="1" applyBorder="1" applyAlignment="1">
      <alignment horizontal="right" vertical="center"/>
    </xf>
    <xf numFmtId="165" fontId="30" fillId="0" borderId="306" xfId="0" applyNumberFormat="1" applyFont="1" applyFill="1" applyBorder="1" applyAlignment="1">
      <alignment vertical="center"/>
    </xf>
    <xf numFmtId="165" fontId="30" fillId="0" borderId="317" xfId="0" applyNumberFormat="1" applyFont="1" applyFill="1" applyBorder="1" applyAlignment="1">
      <alignment vertical="center"/>
    </xf>
    <xf numFmtId="165" fontId="30" fillId="0" borderId="301" xfId="0" applyNumberFormat="1" applyFont="1" applyFill="1" applyBorder="1" applyAlignment="1">
      <alignment vertical="center"/>
    </xf>
    <xf numFmtId="165" fontId="30" fillId="0" borderId="282" xfId="0" applyNumberFormat="1" applyFont="1" applyFill="1" applyBorder="1" applyAlignment="1">
      <alignment horizontal="right" vertical="center"/>
    </xf>
    <xf numFmtId="165" fontId="30" fillId="0" borderId="368" xfId="0" applyNumberFormat="1" applyFont="1" applyFill="1" applyBorder="1" applyAlignment="1">
      <alignment horizontal="right" vertical="center"/>
    </xf>
    <xf numFmtId="165" fontId="30" fillId="0" borderId="316" xfId="0" applyNumberFormat="1" applyFont="1" applyFill="1" applyBorder="1" applyAlignment="1">
      <alignment horizontal="right" vertical="center"/>
    </xf>
    <xf numFmtId="165" fontId="30" fillId="0" borderId="367" xfId="0" applyNumberFormat="1" applyFont="1" applyFill="1" applyBorder="1" applyAlignment="1">
      <alignment horizontal="right" vertical="center"/>
    </xf>
    <xf numFmtId="165" fontId="28" fillId="0" borderId="392" xfId="0" applyNumberFormat="1" applyFont="1" applyFill="1" applyBorder="1" applyAlignment="1">
      <alignment horizontal="right" vertical="center"/>
    </xf>
    <xf numFmtId="165" fontId="28" fillId="0" borderId="338" xfId="2" applyNumberFormat="1" applyFont="1" applyFill="1" applyBorder="1" applyAlignment="1">
      <alignment horizontal="right" vertical="center"/>
    </xf>
    <xf numFmtId="9" fontId="21" fillId="0" borderId="40" xfId="7" applyFont="1" applyFill="1" applyBorder="1" applyAlignment="1">
      <alignment vertical="center"/>
    </xf>
    <xf numFmtId="9" fontId="21" fillId="0" borderId="266" xfId="7" applyFont="1" applyFill="1" applyBorder="1" applyAlignment="1">
      <alignment vertical="center"/>
    </xf>
    <xf numFmtId="9" fontId="27" fillId="0" borderId="193" xfId="7" applyFont="1" applyFill="1" applyBorder="1" applyAlignment="1">
      <alignment vertical="center"/>
    </xf>
    <xf numFmtId="9" fontId="21" fillId="0" borderId="267" xfId="7" applyFont="1" applyFill="1" applyBorder="1" applyAlignment="1">
      <alignment vertical="center"/>
    </xf>
    <xf numFmtId="9" fontId="21" fillId="0" borderId="223" xfId="7" applyFont="1" applyFill="1" applyBorder="1" applyAlignment="1">
      <alignment vertical="center"/>
    </xf>
    <xf numFmtId="9" fontId="21" fillId="0" borderId="193" xfId="7" applyFont="1" applyFill="1" applyBorder="1" applyAlignment="1">
      <alignment vertical="center"/>
    </xf>
    <xf numFmtId="9" fontId="21" fillId="0" borderId="207" xfId="7" applyFont="1" applyFill="1" applyBorder="1" applyAlignment="1">
      <alignment vertical="center"/>
    </xf>
    <xf numFmtId="9" fontId="27" fillId="0" borderId="276" xfId="7" applyFont="1" applyFill="1" applyBorder="1" applyAlignment="1">
      <alignment vertical="center"/>
    </xf>
    <xf numFmtId="165" fontId="28" fillId="0" borderId="393" xfId="0" applyNumberFormat="1" applyFont="1" applyFill="1" applyBorder="1" applyAlignment="1">
      <alignment horizontal="right" vertical="center"/>
    </xf>
    <xf numFmtId="165" fontId="30" fillId="4" borderId="88" xfId="0" applyNumberFormat="1" applyFont="1" applyFill="1" applyBorder="1" applyAlignment="1">
      <alignment horizontal="center" vertical="center"/>
    </xf>
    <xf numFmtId="165" fontId="30" fillId="4" borderId="88" xfId="0" applyNumberFormat="1" applyFont="1" applyFill="1" applyBorder="1" applyAlignment="1">
      <alignment horizontal="right" vertical="center" wrapText="1"/>
    </xf>
    <xf numFmtId="0" fontId="62" fillId="4" borderId="12" xfId="0" applyFont="1" applyFill="1" applyBorder="1" applyAlignment="1" applyProtection="1">
      <alignment horizontal="left" vertical="center" wrapText="1"/>
      <protection locked="0"/>
    </xf>
    <xf numFmtId="0" fontId="28" fillId="4" borderId="115" xfId="0" applyFont="1" applyFill="1" applyBorder="1" applyAlignment="1" applyProtection="1">
      <alignment horizontal="left" vertical="center" wrapText="1"/>
      <protection locked="0"/>
    </xf>
    <xf numFmtId="165" fontId="30" fillId="4" borderId="263" xfId="0" applyNumberFormat="1" applyFont="1" applyFill="1" applyBorder="1" applyAlignment="1">
      <alignment horizontal="center" vertical="center"/>
    </xf>
    <xf numFmtId="165" fontId="28" fillId="4" borderId="114" xfId="0" applyNumberFormat="1" applyFont="1" applyFill="1" applyBorder="1" applyAlignment="1">
      <alignment horizontal="right" vertical="center" wrapText="1"/>
    </xf>
    <xf numFmtId="165" fontId="28" fillId="4" borderId="39" xfId="0" applyNumberFormat="1" applyFont="1" applyFill="1" applyBorder="1" applyAlignment="1">
      <alignment horizontal="right" vertical="center" wrapText="1"/>
    </xf>
    <xf numFmtId="165" fontId="30" fillId="4" borderId="394" xfId="0" applyNumberFormat="1" applyFont="1" applyFill="1" applyBorder="1" applyAlignment="1">
      <alignment horizontal="right" vertical="center"/>
    </xf>
    <xf numFmtId="165" fontId="30" fillId="4" borderId="395" xfId="0" applyNumberFormat="1" applyFont="1" applyFill="1" applyBorder="1" applyAlignment="1">
      <alignment horizontal="right" vertical="center"/>
    </xf>
    <xf numFmtId="165" fontId="30" fillId="0" borderId="185" xfId="0" applyNumberFormat="1" applyFont="1" applyFill="1" applyBorder="1" applyAlignment="1">
      <alignment horizontal="right" vertical="center"/>
    </xf>
    <xf numFmtId="165" fontId="30" fillId="0" borderId="278" xfId="0" applyNumberFormat="1" applyFont="1" applyFill="1" applyBorder="1" applyAlignment="1">
      <alignment horizontal="right" vertical="center"/>
    </xf>
    <xf numFmtId="0" fontId="30" fillId="0" borderId="43" xfId="0" applyFont="1" applyBorder="1" applyAlignment="1">
      <alignment vertical="center"/>
    </xf>
    <xf numFmtId="165" fontId="30" fillId="0" borderId="64" xfId="0" applyNumberFormat="1" applyFont="1" applyBorder="1" applyAlignment="1">
      <alignment vertical="center"/>
    </xf>
    <xf numFmtId="165" fontId="30" fillId="0" borderId="396" xfId="0" applyNumberFormat="1" applyFont="1" applyBorder="1" applyAlignment="1">
      <alignment vertical="center"/>
    </xf>
    <xf numFmtId="165" fontId="30" fillId="0" borderId="397" xfId="0" applyNumberFormat="1" applyFont="1" applyBorder="1" applyAlignment="1">
      <alignment vertical="center"/>
    </xf>
    <xf numFmtId="165" fontId="30" fillId="0" borderId="397" xfId="0" applyNumberFormat="1" applyFont="1" applyFill="1" applyBorder="1" applyAlignment="1">
      <alignment vertical="center"/>
    </xf>
    <xf numFmtId="165" fontId="30" fillId="0" borderId="398" xfId="0" applyNumberFormat="1" applyFont="1" applyFill="1" applyBorder="1" applyAlignment="1">
      <alignment vertical="center"/>
    </xf>
    <xf numFmtId="165" fontId="28" fillId="0" borderId="399" xfId="0" applyNumberFormat="1" applyFont="1" applyFill="1" applyBorder="1" applyAlignment="1">
      <alignment vertical="center"/>
    </xf>
    <xf numFmtId="165" fontId="30" fillId="0" borderId="40" xfId="0" applyNumberFormat="1" applyFont="1" applyBorder="1" applyAlignment="1">
      <alignment vertical="center"/>
    </xf>
    <xf numFmtId="165" fontId="30" fillId="0" borderId="40" xfId="0" applyNumberFormat="1" applyFont="1" applyFill="1" applyBorder="1" applyAlignment="1">
      <alignment vertical="center"/>
    </xf>
    <xf numFmtId="165" fontId="30" fillId="0" borderId="334" xfId="0" applyNumberFormat="1" applyFont="1" applyFill="1" applyBorder="1" applyAlignment="1">
      <alignment vertical="center"/>
    </xf>
    <xf numFmtId="165" fontId="30" fillId="0" borderId="329" xfId="0" applyNumberFormat="1" applyFont="1" applyBorder="1" applyAlignment="1">
      <alignment vertical="center"/>
    </xf>
    <xf numFmtId="165" fontId="30" fillId="0" borderId="400" xfId="0" applyNumberFormat="1" applyFont="1" applyBorder="1" applyAlignment="1">
      <alignment vertical="center"/>
    </xf>
    <xf numFmtId="165" fontId="28" fillId="0" borderId="402" xfId="0" applyNumberFormat="1" applyFont="1" applyFill="1" applyBorder="1" applyAlignment="1">
      <alignment vertical="center"/>
    </xf>
    <xf numFmtId="165" fontId="30" fillId="0" borderId="238" xfId="0" applyNumberFormat="1" applyFont="1" applyFill="1" applyBorder="1" applyAlignment="1">
      <alignment vertical="center"/>
    </xf>
    <xf numFmtId="165" fontId="30" fillId="0" borderId="403" xfId="0" applyNumberFormat="1" applyFont="1" applyFill="1" applyBorder="1" applyAlignment="1">
      <alignment vertical="center"/>
    </xf>
    <xf numFmtId="165" fontId="30" fillId="0" borderId="404" xfId="0" applyNumberFormat="1" applyFont="1" applyFill="1" applyBorder="1" applyAlignment="1">
      <alignment vertical="center"/>
    </xf>
    <xf numFmtId="165" fontId="30" fillId="0" borderId="405" xfId="0" applyNumberFormat="1" applyFont="1" applyFill="1" applyBorder="1" applyAlignment="1">
      <alignment vertical="center"/>
    </xf>
    <xf numFmtId="165" fontId="28" fillId="0" borderId="407" xfId="0" applyNumberFormat="1" applyFont="1" applyFill="1" applyBorder="1" applyAlignment="1">
      <alignment vertical="center"/>
    </xf>
    <xf numFmtId="165" fontId="28" fillId="0" borderId="270" xfId="0" applyNumberFormat="1" applyFont="1" applyFill="1" applyBorder="1" applyAlignment="1">
      <alignment vertical="center"/>
    </xf>
    <xf numFmtId="165" fontId="30" fillId="0" borderId="400" xfId="0" applyNumberFormat="1" applyFont="1" applyFill="1" applyBorder="1" applyAlignment="1">
      <alignment vertical="center"/>
    </xf>
    <xf numFmtId="165" fontId="30" fillId="0" borderId="329" xfId="0" applyNumberFormat="1" applyFont="1" applyFill="1" applyBorder="1" applyAlignment="1">
      <alignment vertical="center"/>
    </xf>
    <xf numFmtId="165" fontId="28" fillId="0" borderId="410" xfId="0" applyNumberFormat="1" applyFont="1" applyFill="1" applyBorder="1" applyAlignment="1">
      <alignment vertical="center"/>
    </xf>
    <xf numFmtId="165" fontId="28" fillId="0" borderId="132" xfId="0" applyNumberFormat="1" applyFont="1" applyFill="1" applyBorder="1" applyAlignment="1">
      <alignment vertical="center"/>
    </xf>
    <xf numFmtId="165" fontId="28" fillId="0" borderId="275" xfId="0" applyNumberFormat="1" applyFont="1" applyFill="1" applyBorder="1" applyAlignment="1">
      <alignment vertical="center"/>
    </xf>
    <xf numFmtId="165" fontId="30" fillId="4" borderId="411" xfId="0" applyNumberFormat="1" applyFont="1" applyFill="1" applyBorder="1" applyAlignment="1">
      <alignment horizontal="right" vertical="center"/>
    </xf>
    <xf numFmtId="165" fontId="30" fillId="4" borderId="412" xfId="0" applyNumberFormat="1" applyFont="1" applyFill="1" applyBorder="1" applyAlignment="1">
      <alignment horizontal="right" vertical="center"/>
    </xf>
    <xf numFmtId="165" fontId="30" fillId="4" borderId="348" xfId="0" applyNumberFormat="1" applyFont="1" applyFill="1" applyBorder="1" applyAlignment="1">
      <alignment horizontal="right" vertical="center"/>
    </xf>
    <xf numFmtId="165" fontId="30" fillId="4" borderId="297" xfId="0" applyNumberFormat="1" applyFont="1" applyFill="1" applyBorder="1" applyAlignment="1">
      <alignment horizontal="right" vertical="center"/>
    </xf>
    <xf numFmtId="165" fontId="30" fillId="4" borderId="322" xfId="0" applyNumberFormat="1" applyFont="1" applyFill="1" applyBorder="1" applyAlignment="1">
      <alignment horizontal="right" vertical="center"/>
    </xf>
    <xf numFmtId="165" fontId="30" fillId="0" borderId="413" xfId="0" applyNumberFormat="1" applyFont="1" applyFill="1" applyBorder="1" applyAlignment="1">
      <alignment horizontal="right" vertical="center"/>
    </xf>
    <xf numFmtId="0" fontId="69" fillId="0" borderId="272" xfId="0" applyFont="1" applyFill="1" applyBorder="1" applyAlignment="1">
      <alignment vertical="center"/>
    </xf>
    <xf numFmtId="0" fontId="12" fillId="0" borderId="0" xfId="6" applyFont="1" applyFill="1" applyAlignment="1">
      <alignment horizontal="right" vertical="center" wrapText="1"/>
    </xf>
    <xf numFmtId="0" fontId="27" fillId="0" borderId="0" xfId="0" applyFont="1" applyFill="1" applyAlignment="1">
      <alignment horizontal="left" vertical="center"/>
    </xf>
    <xf numFmtId="0" fontId="46" fillId="0" borderId="0" xfId="0" applyFont="1" applyFill="1" applyBorder="1" applyAlignment="1">
      <alignment horizontal="right" vertical="center" wrapText="1"/>
    </xf>
    <xf numFmtId="0" fontId="21" fillId="0" borderId="0" xfId="0" applyFont="1" applyFill="1"/>
    <xf numFmtId="49" fontId="27" fillId="0" borderId="24" xfId="0" applyNumberFormat="1" applyFont="1" applyFill="1" applyBorder="1" applyAlignment="1" applyProtection="1">
      <alignment horizontal="left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49" fontId="27" fillId="0" borderId="35" xfId="0" applyNumberFormat="1" applyFont="1" applyFill="1" applyBorder="1" applyAlignment="1" applyProtection="1">
      <alignment horizontal="left" vertical="center" wrapText="1"/>
    </xf>
    <xf numFmtId="0" fontId="27" fillId="0" borderId="20" xfId="0" applyNumberFormat="1" applyFont="1" applyFill="1" applyBorder="1" applyAlignment="1" applyProtection="1">
      <alignment horizontal="center" vertical="center" wrapText="1"/>
    </xf>
    <xf numFmtId="0" fontId="27" fillId="0" borderId="36" xfId="0" applyNumberFormat="1" applyFont="1" applyFill="1" applyBorder="1" applyAlignment="1">
      <alignment horizontal="center" vertical="center" wrapText="1"/>
    </xf>
    <xf numFmtId="165" fontId="21" fillId="0" borderId="37" xfId="0" applyNumberFormat="1" applyFont="1" applyFill="1" applyBorder="1" applyAlignment="1" applyProtection="1">
      <alignment horizontal="right" vertical="center" wrapText="1"/>
    </xf>
    <xf numFmtId="49" fontId="21" fillId="0" borderId="11" xfId="0" applyNumberFormat="1" applyFont="1" applyFill="1" applyBorder="1" applyAlignment="1" applyProtection="1">
      <alignment horizontal="left" vertical="center" wrapText="1"/>
    </xf>
    <xf numFmtId="165" fontId="21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9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17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15" xfId="0" applyNumberFormat="1" applyFont="1" applyFill="1" applyBorder="1" applyAlignment="1" applyProtection="1">
      <alignment horizontal="right" vertical="center" wrapText="1"/>
    </xf>
    <xf numFmtId="49" fontId="27" fillId="0" borderId="2" xfId="0" applyNumberFormat="1" applyFont="1" applyFill="1" applyBorder="1" applyAlignment="1" applyProtection="1">
      <alignment horizontal="left" vertical="center" wrapText="1"/>
    </xf>
    <xf numFmtId="165" fontId="27" fillId="0" borderId="19" xfId="0" applyNumberFormat="1" applyFont="1" applyFill="1" applyBorder="1" applyAlignment="1" applyProtection="1">
      <alignment horizontal="right" vertical="center" wrapText="1"/>
    </xf>
    <xf numFmtId="165" fontId="27" fillId="0" borderId="6" xfId="0" applyNumberFormat="1" applyFont="1" applyFill="1" applyBorder="1" applyAlignment="1" applyProtection="1">
      <alignment horizontal="right" vertical="center" wrapText="1"/>
    </xf>
    <xf numFmtId="165" fontId="27" fillId="0" borderId="27" xfId="0" applyNumberFormat="1" applyFont="1" applyFill="1" applyBorder="1" applyAlignment="1" applyProtection="1">
      <alignment horizontal="right" vertical="center" wrapText="1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165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22" xfId="0" applyNumberFormat="1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 applyProtection="1">
      <alignment horizontal="center" vertical="center" wrapText="1"/>
    </xf>
    <xf numFmtId="165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2" xfId="3" applyFont="1" applyFill="1" applyBorder="1" applyAlignment="1" applyProtection="1">
      <alignment horizontal="left" vertical="center"/>
    </xf>
    <xf numFmtId="165" fontId="27" fillId="0" borderId="7" xfId="0" applyNumberFormat="1" applyFont="1" applyFill="1" applyBorder="1" applyAlignment="1" applyProtection="1">
      <alignment horizontal="right" vertical="center" wrapText="1"/>
    </xf>
    <xf numFmtId="165" fontId="27" fillId="0" borderId="5" xfId="0" applyNumberFormat="1" applyFont="1" applyFill="1" applyBorder="1" applyAlignment="1" applyProtection="1">
      <alignment horizontal="right" vertical="center" wrapText="1"/>
    </xf>
    <xf numFmtId="165" fontId="27" fillId="0" borderId="10" xfId="0" applyNumberFormat="1" applyFont="1" applyFill="1" applyBorder="1" applyAlignment="1">
      <alignment vertical="center"/>
    </xf>
    <xf numFmtId="165" fontId="27" fillId="0" borderId="6" xfId="0" applyNumberFormat="1" applyFont="1" applyFill="1" applyBorder="1" applyAlignment="1">
      <alignment vertical="center"/>
    </xf>
    <xf numFmtId="165" fontId="27" fillId="0" borderId="7" xfId="0" applyNumberFormat="1" applyFont="1" applyFill="1" applyBorder="1" applyAlignment="1">
      <alignment vertical="center"/>
    </xf>
    <xf numFmtId="0" fontId="21" fillId="0" borderId="2" xfId="0" applyFont="1" applyFill="1" applyBorder="1" applyProtection="1">
      <protection locked="0"/>
    </xf>
    <xf numFmtId="0" fontId="21" fillId="0" borderId="10" xfId="0" applyFont="1" applyFill="1" applyBorder="1" applyProtection="1">
      <protection locked="0"/>
    </xf>
    <xf numFmtId="0" fontId="21" fillId="0" borderId="6" xfId="0" applyFont="1" applyFill="1" applyBorder="1" applyProtection="1">
      <protection locked="0"/>
    </xf>
    <xf numFmtId="0" fontId="21" fillId="0" borderId="7" xfId="0" applyFont="1" applyFill="1" applyBorder="1" applyProtection="1">
      <protection locked="0"/>
    </xf>
    <xf numFmtId="0" fontId="21" fillId="0" borderId="5" xfId="0" applyFont="1" applyFill="1" applyBorder="1" applyProtection="1">
      <protection locked="0"/>
    </xf>
    <xf numFmtId="0" fontId="21" fillId="0" borderId="2" xfId="3" applyFont="1" applyFill="1" applyBorder="1" applyAlignment="1" applyProtection="1">
      <alignment horizontal="left" vertical="center"/>
    </xf>
    <xf numFmtId="165" fontId="21" fillId="0" borderId="7" xfId="0" applyNumberFormat="1" applyFont="1" applyFill="1" applyBorder="1" applyAlignment="1">
      <alignment horizontal="right" vertical="center" wrapText="1"/>
    </xf>
    <xf numFmtId="0" fontId="27" fillId="0" borderId="13" xfId="0" applyFont="1" applyFill="1" applyBorder="1" applyAlignment="1">
      <alignment horizontal="left"/>
    </xf>
    <xf numFmtId="165" fontId="27" fillId="0" borderId="23" xfId="0" applyNumberFormat="1" applyFont="1" applyFill="1" applyBorder="1" applyAlignment="1" applyProtection="1">
      <alignment horizontal="right" vertical="center" wrapText="1"/>
      <protection locked="0"/>
    </xf>
    <xf numFmtId="165" fontId="27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27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27" fillId="0" borderId="29" xfId="0" applyNumberFormat="1" applyFont="1" applyFill="1" applyBorder="1" applyAlignment="1">
      <alignment horizontal="right" vertical="center" wrapText="1"/>
    </xf>
    <xf numFmtId="0" fontId="28" fillId="0" borderId="11" xfId="3" applyFont="1" applyFill="1" applyBorder="1" applyAlignment="1" applyProtection="1">
      <alignment horizontal="left" vertical="center"/>
    </xf>
    <xf numFmtId="165" fontId="28" fillId="0" borderId="8" xfId="0" applyNumberFormat="1" applyFont="1" applyFill="1" applyBorder="1" applyAlignment="1" applyProtection="1">
      <alignment horizontal="right" vertical="center" wrapText="1"/>
    </xf>
    <xf numFmtId="165" fontId="28" fillId="0" borderId="9" xfId="0" applyNumberFormat="1" applyFont="1" applyFill="1" applyBorder="1" applyAlignment="1" applyProtection="1">
      <alignment horizontal="right" vertical="center" wrapText="1"/>
    </xf>
    <xf numFmtId="165" fontId="28" fillId="0" borderId="17" xfId="0" applyNumberFormat="1" applyFont="1" applyFill="1" applyBorder="1" applyAlignment="1" applyProtection="1">
      <alignment horizontal="right" vertical="center" wrapText="1"/>
    </xf>
    <xf numFmtId="165" fontId="28" fillId="0" borderId="15" xfId="0" applyNumberFormat="1" applyFont="1" applyFill="1" applyBorder="1" applyAlignment="1" applyProtection="1">
      <alignment horizontal="right" vertical="center" wrapText="1"/>
    </xf>
    <xf numFmtId="49" fontId="27" fillId="0" borderId="4" xfId="0" applyNumberFormat="1" applyFont="1" applyFill="1" applyBorder="1" applyAlignment="1" applyProtection="1">
      <alignment horizontal="left" vertical="center" wrapText="1"/>
    </xf>
    <xf numFmtId="0" fontId="27" fillId="0" borderId="6" xfId="0" applyNumberFormat="1" applyFont="1" applyFill="1" applyBorder="1" applyAlignment="1" applyProtection="1">
      <alignment horizontal="center" vertical="center" wrapText="1"/>
    </xf>
    <xf numFmtId="0" fontId="27" fillId="0" borderId="79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1" fillId="0" borderId="11" xfId="3" applyFont="1" applyFill="1" applyBorder="1" applyAlignment="1" applyProtection="1">
      <alignment vertical="center"/>
      <protection locked="0"/>
    </xf>
    <xf numFmtId="165" fontId="21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8" xfId="0" applyNumberFormat="1" applyFont="1" applyFill="1" applyBorder="1" applyAlignment="1" applyProtection="1">
      <alignment horizontal="right" vertical="center" wrapText="1"/>
    </xf>
    <xf numFmtId="165" fontId="21" fillId="0" borderId="79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0" xfId="0" applyNumberFormat="1" applyFont="1" applyFill="1" applyBorder="1" applyAlignment="1" applyProtection="1">
      <alignment horizontal="right" vertical="center" wrapText="1"/>
    </xf>
    <xf numFmtId="0" fontId="21" fillId="0" borderId="3" xfId="3" applyFont="1" applyFill="1" applyBorder="1" applyAlignment="1" applyProtection="1">
      <alignment vertical="center"/>
      <protection locked="0"/>
    </xf>
    <xf numFmtId="165" fontId="21" fillId="0" borderId="14" xfId="0" applyNumberFormat="1" applyFont="1" applyFill="1" applyBorder="1" applyAlignment="1" applyProtection="1">
      <alignment horizontal="right" vertical="center" wrapText="1"/>
    </xf>
    <xf numFmtId="165" fontId="27" fillId="0" borderId="2" xfId="0" applyNumberFormat="1" applyFont="1" applyFill="1" applyBorder="1" applyAlignment="1" applyProtection="1">
      <alignment horizontal="right" vertical="center" wrapText="1"/>
    </xf>
    <xf numFmtId="165" fontId="27" fillId="0" borderId="79" xfId="0" applyNumberFormat="1" applyFont="1" applyFill="1" applyBorder="1" applyAlignment="1" applyProtection="1">
      <alignment horizontal="right" vertical="center" wrapText="1"/>
    </xf>
    <xf numFmtId="165" fontId="27" fillId="0" borderId="0" xfId="0" applyNumberFormat="1" applyFont="1" applyFill="1" applyBorder="1" applyAlignment="1" applyProtection="1">
      <alignment horizontal="right" vertical="center" wrapText="1"/>
    </xf>
    <xf numFmtId="165" fontId="21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24" xfId="3" applyFont="1" applyFill="1" applyBorder="1" applyAlignment="1" applyProtection="1">
      <alignment horizontal="left" vertical="center"/>
      <protection locked="0"/>
    </xf>
    <xf numFmtId="165" fontId="27" fillId="0" borderId="4" xfId="0" applyNumberFormat="1" applyFont="1" applyFill="1" applyBorder="1" applyAlignment="1" applyProtection="1">
      <alignment horizontal="right" vertical="center" wrapText="1"/>
    </xf>
    <xf numFmtId="165" fontId="27" fillId="0" borderId="24" xfId="0" applyNumberFormat="1" applyFont="1" applyFill="1" applyBorder="1" applyAlignment="1" applyProtection="1">
      <alignment horizontal="right" vertical="center" wrapText="1"/>
    </xf>
    <xf numFmtId="165" fontId="27" fillId="0" borderId="22" xfId="0" applyNumberFormat="1" applyFont="1" applyFill="1" applyBorder="1" applyAlignment="1" applyProtection="1">
      <alignment horizontal="right" vertical="center" wrapText="1"/>
    </xf>
    <xf numFmtId="165" fontId="21" fillId="0" borderId="19" xfId="0" applyNumberFormat="1" applyFont="1" applyFill="1" applyBorder="1" applyAlignment="1" applyProtection="1">
      <alignment horizontal="right" vertical="center" wrapText="1"/>
    </xf>
    <xf numFmtId="165" fontId="21" fillId="0" borderId="4" xfId="0" applyNumberFormat="1" applyFont="1" applyFill="1" applyBorder="1" applyAlignment="1" applyProtection="1">
      <alignment horizontal="right" vertical="center" wrapText="1"/>
    </xf>
    <xf numFmtId="165" fontId="21" fillId="0" borderId="24" xfId="0" applyNumberFormat="1" applyFont="1" applyFill="1" applyBorder="1" applyAlignment="1" applyProtection="1">
      <alignment horizontal="right" vertical="center" wrapText="1"/>
    </xf>
    <xf numFmtId="165" fontId="21" fillId="0" borderId="22" xfId="0" applyNumberFormat="1" applyFont="1" applyFill="1" applyBorder="1" applyAlignment="1" applyProtection="1">
      <alignment horizontal="right" vertical="center" wrapText="1"/>
    </xf>
    <xf numFmtId="165" fontId="21" fillId="0" borderId="79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21" fillId="0" borderId="2" xfId="3" applyFont="1" applyFill="1" applyBorder="1" applyAlignment="1" applyProtection="1">
      <alignment horizontal="left" vertical="center" wrapText="1"/>
      <protection locked="0"/>
    </xf>
    <xf numFmtId="165" fontId="21" fillId="0" borderId="26" xfId="0" applyNumberFormat="1" applyFont="1" applyFill="1" applyBorder="1" applyAlignment="1" applyProtection="1">
      <alignment horizontal="right" vertical="center" wrapText="1"/>
    </xf>
    <xf numFmtId="165" fontId="21" fillId="0" borderId="6" xfId="0" applyNumberFormat="1" applyFont="1" applyFill="1" applyBorder="1" applyAlignment="1" applyProtection="1">
      <alignment horizontal="right" vertical="center" wrapText="1"/>
    </xf>
    <xf numFmtId="165" fontId="21" fillId="0" borderId="27" xfId="0" applyNumberFormat="1" applyFont="1" applyFill="1" applyBorder="1" applyAlignment="1" applyProtection="1">
      <alignment horizontal="right" vertical="center" wrapText="1"/>
    </xf>
    <xf numFmtId="165" fontId="27" fillId="0" borderId="26" xfId="0" applyNumberFormat="1" applyFont="1" applyFill="1" applyBorder="1" applyAlignment="1" applyProtection="1">
      <alignment horizontal="right" vertical="center" wrapText="1"/>
    </xf>
    <xf numFmtId="0" fontId="27" fillId="0" borderId="74" xfId="0" applyFont="1" applyFill="1" applyBorder="1" applyAlignment="1" applyProtection="1">
      <alignment horizontal="left" vertical="center"/>
    </xf>
    <xf numFmtId="165" fontId="27" fillId="0" borderId="23" xfId="0" applyNumberFormat="1" applyFont="1" applyFill="1" applyBorder="1" applyAlignment="1" applyProtection="1">
      <alignment horizontal="right" vertical="center"/>
    </xf>
    <xf numFmtId="165" fontId="27" fillId="0" borderId="12" xfId="0" applyNumberFormat="1" applyFont="1" applyFill="1" applyBorder="1" applyAlignment="1" applyProtection="1">
      <alignment horizontal="right" vertical="center"/>
    </xf>
    <xf numFmtId="165" fontId="27" fillId="0" borderId="13" xfId="0" applyNumberFormat="1" applyFont="1" applyFill="1" applyBorder="1" applyAlignment="1" applyProtection="1">
      <alignment horizontal="right" vertical="center"/>
    </xf>
    <xf numFmtId="165" fontId="27" fillId="0" borderId="28" xfId="0" applyNumberFormat="1" applyFont="1" applyFill="1" applyBorder="1" applyAlignment="1" applyProtection="1">
      <alignment horizontal="right" vertical="center"/>
    </xf>
    <xf numFmtId="165" fontId="27" fillId="0" borderId="23" xfId="0" applyNumberFormat="1" applyFont="1" applyFill="1" applyBorder="1" applyAlignment="1" applyProtection="1">
      <alignment horizontal="right" vertical="center" wrapText="1"/>
    </xf>
    <xf numFmtId="165" fontId="27" fillId="0" borderId="79" xfId="0" applyNumberFormat="1" applyFont="1" applyFill="1" applyBorder="1" applyAlignment="1" applyProtection="1">
      <alignment horizontal="right" vertical="center"/>
    </xf>
    <xf numFmtId="165" fontId="28" fillId="0" borderId="0" xfId="0" applyNumberFormat="1" applyFont="1" applyFill="1" applyBorder="1" applyAlignment="1" applyProtection="1">
      <alignment horizontal="right" vertical="center" wrapText="1"/>
    </xf>
    <xf numFmtId="165" fontId="28" fillId="0" borderId="11" xfId="0" applyNumberFormat="1" applyFont="1" applyFill="1" applyBorder="1" applyAlignment="1" applyProtection="1">
      <alignment horizontal="right" vertical="center" wrapText="1"/>
    </xf>
    <xf numFmtId="165" fontId="28" fillId="0" borderId="79" xfId="0" applyNumberFormat="1" applyFont="1" applyFill="1" applyBorder="1" applyAlignment="1" applyProtection="1">
      <alignment horizontal="right" vertical="center" wrapText="1"/>
    </xf>
    <xf numFmtId="0" fontId="27" fillId="0" borderId="4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vertical="center"/>
      <protection locked="0"/>
    </xf>
    <xf numFmtId="165" fontId="21" fillId="0" borderId="20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39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25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3" applyFont="1" applyFill="1" applyBorder="1" applyAlignment="1" applyProtection="1">
      <alignment vertical="center"/>
      <protection locked="0"/>
    </xf>
    <xf numFmtId="165" fontId="21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7" xfId="3" applyFont="1" applyFill="1" applyBorder="1" applyAlignment="1" applyProtection="1">
      <alignment horizontal="left" vertical="center"/>
      <protection locked="0"/>
    </xf>
    <xf numFmtId="165" fontId="2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3" applyFont="1" applyFill="1" applyBorder="1" applyAlignment="1" applyProtection="1">
      <alignment horizontal="left" vertical="center"/>
      <protection locked="0"/>
    </xf>
    <xf numFmtId="0" fontId="27" fillId="0" borderId="22" xfId="3" applyFont="1" applyFill="1" applyBorder="1" applyAlignment="1" applyProtection="1">
      <alignment horizontal="left" vertical="center"/>
      <protection locked="0"/>
    </xf>
    <xf numFmtId="0" fontId="21" fillId="0" borderId="22" xfId="3" applyFont="1" applyFill="1" applyBorder="1" applyAlignment="1" applyProtection="1">
      <alignment horizontal="left" vertical="center"/>
      <protection locked="0"/>
    </xf>
    <xf numFmtId="165" fontId="21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11" xfId="3" applyFont="1" applyFill="1" applyBorder="1" applyAlignment="1" applyProtection="1">
      <alignment horizontal="left" vertical="center"/>
      <protection locked="0"/>
    </xf>
    <xf numFmtId="165" fontId="21" fillId="0" borderId="34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/>
      <protection locked="0"/>
    </xf>
    <xf numFmtId="165" fontId="27" fillId="0" borderId="82" xfId="0" applyNumberFormat="1" applyFont="1" applyFill="1" applyBorder="1" applyAlignment="1" applyProtection="1">
      <alignment horizontal="right" vertical="center"/>
    </xf>
    <xf numFmtId="165" fontId="27" fillId="0" borderId="0" xfId="0" applyNumberFormat="1" applyFont="1" applyFill="1" applyBorder="1" applyAlignment="1" applyProtection="1">
      <alignment horizontal="right"/>
    </xf>
    <xf numFmtId="0" fontId="28" fillId="0" borderId="3" xfId="3" applyFont="1" applyFill="1" applyBorder="1" applyAlignment="1" applyProtection="1">
      <alignment horizontal="left" vertical="center"/>
      <protection locked="0"/>
    </xf>
    <xf numFmtId="165" fontId="28" fillId="0" borderId="14" xfId="0" applyNumberFormat="1" applyFont="1" applyFill="1" applyBorder="1" applyAlignment="1" applyProtection="1">
      <alignment horizontal="right" vertical="center" wrapText="1"/>
    </xf>
    <xf numFmtId="165" fontId="28" fillId="0" borderId="30" xfId="0" applyNumberFormat="1" applyFont="1" applyFill="1" applyBorder="1" applyAlignment="1" applyProtection="1">
      <alignment horizontal="right" vertical="center" wrapText="1"/>
    </xf>
    <xf numFmtId="165" fontId="28" fillId="0" borderId="41" xfId="0" applyNumberFormat="1" applyFont="1" applyFill="1" applyBorder="1" applyAlignment="1" applyProtection="1">
      <alignment horizontal="right" vertical="center" wrapText="1"/>
    </xf>
    <xf numFmtId="165" fontId="21" fillId="0" borderId="0" xfId="0" applyNumberFormat="1" applyFont="1" applyFill="1"/>
    <xf numFmtId="0" fontId="0" fillId="0" borderId="30" xfId="0" applyFill="1" applyBorder="1"/>
    <xf numFmtId="0" fontId="0" fillId="0" borderId="22" xfId="0" applyFill="1" applyBorder="1"/>
    <xf numFmtId="0" fontId="0" fillId="0" borderId="7" xfId="0" applyFill="1" applyBorder="1"/>
    <xf numFmtId="0" fontId="38" fillId="0" borderId="6" xfId="0" applyNumberFormat="1" applyFont="1" applyBorder="1" applyAlignment="1">
      <alignment horizontal="center" vertical="center"/>
    </xf>
    <xf numFmtId="49" fontId="40" fillId="0" borderId="30" xfId="0" applyNumberFormat="1" applyFont="1" applyBorder="1" applyAlignment="1">
      <alignment horizontal="center" vertical="center"/>
    </xf>
    <xf numFmtId="0" fontId="40" fillId="0" borderId="6" xfId="0" applyNumberFormat="1" applyFont="1" applyBorder="1" applyAlignment="1">
      <alignment horizontal="center" vertical="center"/>
    </xf>
    <xf numFmtId="0" fontId="40" fillId="0" borderId="6" xfId="0" applyNumberFormat="1" applyFont="1" applyBorder="1" applyAlignment="1">
      <alignment horizontal="left" vertical="center"/>
    </xf>
    <xf numFmtId="165" fontId="40" fillId="0" borderId="6" xfId="7" applyNumberFormat="1" applyFont="1" applyBorder="1" applyAlignment="1">
      <alignment horizontal="right" vertical="center"/>
    </xf>
    <xf numFmtId="165" fontId="40" fillId="0" borderId="6" xfId="0" applyNumberFormat="1" applyFont="1" applyBorder="1" applyAlignment="1">
      <alignment vertical="center"/>
    </xf>
    <xf numFmtId="165" fontId="40" fillId="0" borderId="6" xfId="0" applyNumberFormat="1" applyFont="1" applyBorder="1" applyAlignment="1">
      <alignment horizontal="right" vertical="center"/>
    </xf>
    <xf numFmtId="0" fontId="40" fillId="0" borderId="6" xfId="0" applyNumberFormat="1" applyFont="1" applyBorder="1" applyAlignment="1">
      <alignment horizontal="left" vertical="center" wrapText="1"/>
    </xf>
    <xf numFmtId="0" fontId="40" fillId="0" borderId="6" xfId="0" applyNumberFormat="1" applyFont="1" applyFill="1" applyBorder="1" applyAlignment="1">
      <alignment horizontal="center" vertical="center"/>
    </xf>
    <xf numFmtId="0" fontId="40" fillId="0" borderId="6" xfId="0" applyNumberFormat="1" applyFont="1" applyFill="1" applyBorder="1" applyAlignment="1">
      <alignment horizontal="left" vertical="center"/>
    </xf>
    <xf numFmtId="165" fontId="40" fillId="0" borderId="6" xfId="0" applyNumberFormat="1" applyFont="1" applyFill="1" applyBorder="1" applyAlignment="1">
      <alignment vertical="center"/>
    </xf>
    <xf numFmtId="0" fontId="30" fillId="0" borderId="6" xfId="0" applyFont="1" applyBorder="1" applyAlignment="1">
      <alignment horizontal="left" vertical="center" wrapText="1"/>
    </xf>
    <xf numFmtId="0" fontId="40" fillId="0" borderId="2" xfId="0" applyNumberFormat="1" applyFont="1" applyBorder="1" applyAlignment="1">
      <alignment horizontal="center" vertical="center"/>
    </xf>
    <xf numFmtId="165" fontId="40" fillId="0" borderId="4" xfId="0" applyNumberFormat="1" applyFont="1" applyBorder="1" applyAlignment="1">
      <alignment vertical="center"/>
    </xf>
    <xf numFmtId="0" fontId="30" fillId="0" borderId="2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0" fontId="40" fillId="0" borderId="3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 wrapText="1"/>
    </xf>
    <xf numFmtId="165" fontId="40" fillId="0" borderId="30" xfId="0" applyNumberFormat="1" applyFont="1" applyBorder="1" applyAlignment="1">
      <alignment vertical="center"/>
    </xf>
    <xf numFmtId="0" fontId="40" fillId="0" borderId="2" xfId="0" applyNumberFormat="1" applyFont="1" applyBorder="1" applyAlignment="1">
      <alignment horizontal="center" vertical="center" wrapText="1"/>
    </xf>
    <xf numFmtId="0" fontId="40" fillId="0" borderId="2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165" fontId="38" fillId="0" borderId="9" xfId="0" applyNumberFormat="1" applyFont="1" applyFill="1" applyBorder="1" applyAlignment="1">
      <alignment vertical="center"/>
    </xf>
    <xf numFmtId="165" fontId="40" fillId="0" borderId="12" xfId="1" applyNumberFormat="1" applyFont="1" applyFill="1" applyBorder="1" applyAlignment="1">
      <alignment vertical="center"/>
    </xf>
    <xf numFmtId="0" fontId="30" fillId="0" borderId="354" xfId="0" applyFont="1" applyFill="1" applyBorder="1" applyAlignment="1">
      <alignment horizontal="left" vertical="center"/>
    </xf>
    <xf numFmtId="0" fontId="0" fillId="0" borderId="355" xfId="0" applyBorder="1" applyAlignment="1">
      <alignment horizontal="left" vertical="center"/>
    </xf>
    <xf numFmtId="0" fontId="30" fillId="0" borderId="7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8" fillId="0" borderId="274" xfId="0" applyFont="1" applyBorder="1" applyAlignment="1">
      <alignment horizontal="center" vertical="center" wrapText="1"/>
    </xf>
    <xf numFmtId="0" fontId="28" fillId="0" borderId="267" xfId="0" applyFont="1" applyBorder="1" applyAlignment="1">
      <alignment horizontal="center" vertical="center" wrapText="1"/>
    </xf>
    <xf numFmtId="0" fontId="28" fillId="0" borderId="266" xfId="0" applyFont="1" applyBorder="1" applyAlignment="1">
      <alignment horizontal="center" vertical="center" wrapText="1"/>
    </xf>
    <xf numFmtId="0" fontId="28" fillId="0" borderId="204" xfId="0" applyFont="1" applyBorder="1" applyAlignment="1">
      <alignment horizontal="center" vertical="center"/>
    </xf>
    <xf numFmtId="0" fontId="28" fillId="0" borderId="20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90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8" fillId="0" borderId="130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30" fillId="0" borderId="133" xfId="0" applyFont="1" applyFill="1" applyBorder="1" applyAlignment="1">
      <alignment horizontal="left" vertical="center"/>
    </xf>
    <xf numFmtId="0" fontId="30" fillId="0" borderId="134" xfId="0" applyFont="1" applyFill="1" applyBorder="1" applyAlignment="1">
      <alignment horizontal="left" vertical="center"/>
    </xf>
    <xf numFmtId="0" fontId="30" fillId="0" borderId="148" xfId="0" applyFont="1" applyFill="1" applyBorder="1" applyAlignment="1">
      <alignment horizontal="left" vertical="center"/>
    </xf>
    <xf numFmtId="0" fontId="30" fillId="0" borderId="49" xfId="0" applyFont="1" applyFill="1" applyBorder="1" applyAlignment="1">
      <alignment horizontal="left" vertical="center"/>
    </xf>
    <xf numFmtId="0" fontId="30" fillId="0" borderId="351" xfId="0" applyFont="1" applyFill="1" applyBorder="1" applyAlignment="1">
      <alignment horizontal="left" vertical="center"/>
    </xf>
    <xf numFmtId="0" fontId="30" fillId="0" borderId="352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8" fillId="0" borderId="11" xfId="0" applyFont="1" applyFill="1" applyBorder="1" applyAlignment="1">
      <alignment vertical="center"/>
    </xf>
    <xf numFmtId="0" fontId="28" fillId="0" borderId="34" xfId="0" applyFont="1" applyFill="1" applyBorder="1" applyAlignment="1">
      <alignment vertical="center"/>
    </xf>
    <xf numFmtId="0" fontId="28" fillId="0" borderId="204" xfId="0" applyFont="1" applyBorder="1" applyAlignment="1">
      <alignment horizontal="center" vertical="center" textRotation="90" wrapText="1"/>
    </xf>
    <xf numFmtId="0" fontId="28" fillId="0" borderId="205" xfId="0" applyFont="1" applyBorder="1" applyAlignment="1">
      <alignment horizontal="center" vertical="center" textRotation="90" wrapText="1"/>
    </xf>
    <xf numFmtId="0" fontId="28" fillId="0" borderId="206" xfId="0" applyFont="1" applyBorder="1" applyAlignment="1">
      <alignment horizontal="center" vertical="center" textRotation="90" wrapText="1"/>
    </xf>
    <xf numFmtId="0" fontId="28" fillId="0" borderId="408" xfId="0" applyFont="1" applyFill="1" applyBorder="1" applyAlignment="1">
      <alignment vertical="center"/>
    </xf>
    <xf numFmtId="0" fontId="28" fillId="0" borderId="135" xfId="0" applyFont="1" applyFill="1" applyBorder="1" applyAlignment="1">
      <alignment vertical="center"/>
    </xf>
    <xf numFmtId="0" fontId="28" fillId="0" borderId="85" xfId="0" applyFont="1" applyFill="1" applyBorder="1" applyAlignment="1">
      <alignment vertical="center"/>
    </xf>
    <xf numFmtId="0" fontId="28" fillId="0" borderId="123" xfId="0" applyFont="1" applyFill="1" applyBorder="1" applyAlignment="1">
      <alignment vertical="center"/>
    </xf>
    <xf numFmtId="0" fontId="28" fillId="0" borderId="125" xfId="0" applyFont="1" applyFill="1" applyBorder="1" applyAlignment="1">
      <alignment vertical="center"/>
    </xf>
    <xf numFmtId="0" fontId="28" fillId="0" borderId="271" xfId="0" applyFont="1" applyFill="1" applyBorder="1" applyAlignment="1">
      <alignment horizontal="center" vertical="center" textRotation="90" wrapText="1"/>
    </xf>
    <xf numFmtId="0" fontId="28" fillId="0" borderId="205" xfId="0" applyFont="1" applyFill="1" applyBorder="1" applyAlignment="1">
      <alignment horizontal="center" vertical="center" textRotation="90" wrapText="1"/>
    </xf>
    <xf numFmtId="0" fontId="28" fillId="0" borderId="409" xfId="0" applyFont="1" applyFill="1" applyBorder="1" applyAlignment="1">
      <alignment horizontal="center" vertical="center" textRotation="90" wrapText="1"/>
    </xf>
    <xf numFmtId="0" fontId="28" fillId="0" borderId="406" xfId="0" applyFont="1" applyFill="1" applyBorder="1" applyAlignment="1">
      <alignment horizontal="center" vertical="center" textRotation="90" wrapText="1"/>
    </xf>
    <xf numFmtId="0" fontId="28" fillId="0" borderId="204" xfId="0" applyFont="1" applyFill="1" applyBorder="1" applyAlignment="1">
      <alignment horizontal="center" vertical="center" textRotation="90" wrapText="1"/>
    </xf>
    <xf numFmtId="0" fontId="28" fillId="0" borderId="401" xfId="0" applyFont="1" applyFill="1" applyBorder="1" applyAlignment="1">
      <alignment vertical="center"/>
    </xf>
    <xf numFmtId="0" fontId="28" fillId="0" borderId="73" xfId="0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42" fillId="2" borderId="0" xfId="0" applyNumberFormat="1" applyFont="1" applyFill="1" applyBorder="1" applyAlignment="1">
      <alignment horizontal="center" vertical="center"/>
    </xf>
    <xf numFmtId="0" fontId="47" fillId="0" borderId="0" xfId="0" applyNumberFormat="1" applyFont="1" applyBorder="1" applyAlignment="1">
      <alignment horizontal="center" vertical="center" wrapText="1"/>
    </xf>
    <xf numFmtId="0" fontId="47" fillId="0" borderId="0" xfId="0" applyNumberFormat="1" applyFont="1" applyBorder="1" applyAlignment="1">
      <alignment horizontal="center" vertical="center"/>
    </xf>
    <xf numFmtId="0" fontId="38" fillId="0" borderId="11" xfId="0" applyNumberFormat="1" applyFont="1" applyBorder="1" applyAlignment="1">
      <alignment vertical="center"/>
    </xf>
    <xf numFmtId="0" fontId="49" fillId="0" borderId="34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49" fontId="28" fillId="0" borderId="204" xfId="0" applyNumberFormat="1" applyFont="1" applyFill="1" applyBorder="1" applyAlignment="1">
      <alignment horizontal="center" vertical="center" wrapText="1"/>
    </xf>
    <xf numFmtId="0" fontId="0" fillId="0" borderId="205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30" fillId="0" borderId="100" xfId="0" applyFont="1" applyFill="1" applyBorder="1" applyAlignment="1" applyProtection="1">
      <alignment horizontal="right" vertical="center" wrapText="1"/>
      <protection locked="0"/>
    </xf>
    <xf numFmtId="0" fontId="30" fillId="0" borderId="232" xfId="0" applyFont="1" applyFill="1" applyBorder="1" applyAlignment="1" applyProtection="1">
      <alignment horizontal="right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73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7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4" fillId="0" borderId="24" xfId="5" applyFont="1" applyFill="1" applyBorder="1" applyAlignment="1" applyProtection="1">
      <alignment horizontal="center" vertical="center" wrapText="1"/>
    </xf>
    <xf numFmtId="0" fontId="24" fillId="0" borderId="27" xfId="5" applyFont="1" applyFill="1" applyBorder="1" applyAlignment="1" applyProtection="1">
      <alignment horizontal="center" vertical="center" wrapText="1"/>
    </xf>
    <xf numFmtId="0" fontId="24" fillId="0" borderId="238" xfId="5" applyFont="1" applyFill="1" applyBorder="1" applyAlignment="1" applyProtection="1">
      <alignment horizontal="center" vertical="center" wrapText="1"/>
    </xf>
    <xf numFmtId="165" fontId="30" fillId="0" borderId="223" xfId="0" applyNumberFormat="1" applyFont="1" applyFill="1" applyBorder="1" applyAlignment="1">
      <alignment horizontal="center" vertical="center" wrapText="1"/>
    </xf>
    <xf numFmtId="165" fontId="30" fillId="0" borderId="266" xfId="0" applyNumberFormat="1" applyFont="1" applyFill="1" applyBorder="1" applyAlignment="1">
      <alignment horizontal="center" vertical="center" wrapText="1"/>
    </xf>
    <xf numFmtId="49" fontId="28" fillId="0" borderId="205" xfId="0" applyNumberFormat="1" applyFont="1" applyFill="1" applyBorder="1" applyAlignment="1">
      <alignment horizontal="center" vertical="center" wrapText="1"/>
    </xf>
    <xf numFmtId="0" fontId="0" fillId="0" borderId="206" xfId="0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left" vertical="center"/>
    </xf>
    <xf numFmtId="0" fontId="27" fillId="0" borderId="73" xfId="0" applyFont="1" applyFill="1" applyBorder="1" applyAlignment="1">
      <alignment horizontal="left" vertical="center"/>
    </xf>
    <xf numFmtId="0" fontId="0" fillId="0" borderId="205" xfId="0" applyFill="1" applyBorder="1" applyAlignment="1">
      <alignment horizontal="center" vertical="center"/>
    </xf>
    <xf numFmtId="0" fontId="28" fillId="0" borderId="205" xfId="0" applyFont="1" applyFill="1" applyBorder="1" applyAlignment="1">
      <alignment horizontal="center" vertical="center" wrapText="1"/>
    </xf>
    <xf numFmtId="0" fontId="28" fillId="0" borderId="205" xfId="0" applyFont="1" applyFill="1" applyBorder="1" applyAlignment="1">
      <alignment horizontal="center" vertical="center"/>
    </xf>
    <xf numFmtId="0" fontId="28" fillId="0" borderId="206" xfId="0" applyFont="1" applyFill="1" applyBorder="1" applyAlignment="1">
      <alignment horizontal="center" vertical="center"/>
    </xf>
    <xf numFmtId="49" fontId="28" fillId="0" borderId="205" xfId="0" applyNumberFormat="1" applyFont="1" applyFill="1" applyBorder="1" applyAlignment="1">
      <alignment horizontal="center" vertical="center"/>
    </xf>
    <xf numFmtId="49" fontId="28" fillId="0" borderId="206" xfId="0" applyNumberFormat="1" applyFont="1" applyFill="1" applyBorder="1" applyAlignment="1">
      <alignment horizontal="center" vertical="center"/>
    </xf>
    <xf numFmtId="49" fontId="28" fillId="0" borderId="203" xfId="0" applyNumberFormat="1" applyFont="1" applyFill="1" applyBorder="1" applyAlignment="1">
      <alignment horizontal="left" vertical="center"/>
    </xf>
    <xf numFmtId="0" fontId="44" fillId="0" borderId="190" xfId="0" applyFont="1" applyFill="1" applyBorder="1" applyAlignment="1" applyProtection="1">
      <alignment horizontal="center" vertical="center" wrapText="1"/>
      <protection locked="0"/>
    </xf>
    <xf numFmtId="0" fontId="45" fillId="0" borderId="100" xfId="0" applyFont="1" applyFill="1" applyBorder="1" applyAlignment="1">
      <alignment vertical="center"/>
    </xf>
    <xf numFmtId="0" fontId="0" fillId="0" borderId="100" xfId="0" applyFill="1" applyBorder="1" applyAlignment="1">
      <alignment vertical="center"/>
    </xf>
    <xf numFmtId="0" fontId="28" fillId="0" borderId="192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0" fontId="28" fillId="0" borderId="192" xfId="0" applyFont="1" applyFill="1" applyBorder="1" applyAlignment="1">
      <alignment horizontal="center" vertical="center"/>
    </xf>
    <xf numFmtId="0" fontId="30" fillId="0" borderId="192" xfId="0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30" fillId="0" borderId="4" xfId="5" applyFont="1" applyFill="1" applyBorder="1" applyAlignment="1">
      <alignment horizontal="center" vertical="center"/>
    </xf>
    <xf numFmtId="0" fontId="30" fillId="0" borderId="30" xfId="5" applyFont="1" applyFill="1" applyBorder="1" applyAlignment="1">
      <alignment horizontal="center" vertical="center"/>
    </xf>
    <xf numFmtId="0" fontId="30" fillId="0" borderId="2" xfId="5" applyFont="1" applyFill="1" applyBorder="1" applyAlignment="1">
      <alignment horizontal="center" vertical="center"/>
    </xf>
    <xf numFmtId="0" fontId="30" fillId="0" borderId="73" xfId="5" applyFont="1" applyFill="1" applyBorder="1" applyAlignment="1">
      <alignment horizontal="center" vertical="center"/>
    </xf>
    <xf numFmtId="0" fontId="30" fillId="0" borderId="5" xfId="5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49" fontId="28" fillId="0" borderId="206" xfId="0" applyNumberFormat="1" applyFont="1" applyFill="1" applyBorder="1" applyAlignment="1">
      <alignment horizontal="center" vertical="center" wrapText="1"/>
    </xf>
    <xf numFmtId="49" fontId="24" fillId="0" borderId="208" xfId="0" applyNumberFormat="1" applyFont="1" applyFill="1" applyBorder="1" applyAlignment="1">
      <alignment horizontal="center" vertical="center"/>
    </xf>
    <xf numFmtId="49" fontId="24" fillId="0" borderId="209" xfId="0" applyNumberFormat="1" applyFont="1" applyFill="1" applyBorder="1" applyAlignment="1">
      <alignment horizontal="center" vertical="center"/>
    </xf>
    <xf numFmtId="0" fontId="30" fillId="0" borderId="233" xfId="0" applyFont="1" applyFill="1" applyBorder="1" applyAlignment="1" applyProtection="1">
      <alignment horizontal="right" vertical="center" wrapText="1"/>
      <protection locked="0"/>
    </xf>
    <xf numFmtId="0" fontId="24" fillId="0" borderId="59" xfId="0" applyFont="1" applyFill="1" applyBorder="1" applyAlignment="1" applyProtection="1">
      <alignment horizontal="center" vertical="center" wrapText="1"/>
    </xf>
    <xf numFmtId="0" fontId="24" fillId="0" borderId="231" xfId="0" applyFont="1" applyFill="1" applyBorder="1" applyAlignment="1" applyProtection="1">
      <alignment horizontal="center" vertical="center" wrapText="1"/>
    </xf>
    <xf numFmtId="0" fontId="21" fillId="0" borderId="223" xfId="0" applyFont="1" applyFill="1" applyBorder="1" applyAlignment="1">
      <alignment horizontal="center" vertical="center" wrapText="1"/>
    </xf>
    <xf numFmtId="0" fontId="21" fillId="0" borderId="267" xfId="0" applyFont="1" applyFill="1" applyBorder="1" applyAlignment="1">
      <alignment horizontal="center" vertical="center"/>
    </xf>
    <xf numFmtId="0" fontId="30" fillId="0" borderId="88" xfId="5" applyFont="1" applyFill="1" applyBorder="1" applyAlignment="1">
      <alignment horizontal="center" vertical="center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30" xfId="0" applyFont="1" applyFill="1" applyBorder="1" applyAlignment="1" applyProtection="1">
      <alignment horizontal="center" vertical="center"/>
    </xf>
    <xf numFmtId="0" fontId="28" fillId="0" borderId="59" xfId="0" applyFont="1" applyFill="1" applyBorder="1" applyAlignment="1" applyProtection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24" fillId="0" borderId="100" xfId="0" applyFont="1" applyFill="1" applyBorder="1" applyAlignment="1" applyProtection="1">
      <alignment horizontal="center" vertical="center" wrapText="1"/>
    </xf>
    <xf numFmtId="0" fontId="24" fillId="0" borderId="101" xfId="0" applyFont="1" applyFill="1" applyBorder="1" applyAlignment="1" applyProtection="1">
      <alignment horizontal="center" vertical="center" wrapText="1"/>
    </xf>
    <xf numFmtId="0" fontId="24" fillId="0" borderId="107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30" fillId="0" borderId="3" xfId="5" applyFont="1" applyFill="1" applyBorder="1" applyAlignment="1">
      <alignment horizontal="center" vertical="center"/>
    </xf>
    <xf numFmtId="0" fontId="30" fillId="0" borderId="41" xfId="5" applyFont="1" applyFill="1" applyBorder="1" applyAlignment="1">
      <alignment horizontal="center" vertical="center"/>
    </xf>
    <xf numFmtId="0" fontId="30" fillId="0" borderId="21" xfId="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1" fillId="0" borderId="41" xfId="0" applyFont="1" applyFill="1" applyBorder="1" applyAlignment="1">
      <alignment horizontal="center" vertical="center"/>
    </xf>
    <xf numFmtId="0" fontId="51" fillId="0" borderId="2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9" fillId="0" borderId="73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vertical="center"/>
    </xf>
    <xf numFmtId="0" fontId="30" fillId="4" borderId="21" xfId="0" applyFont="1" applyFill="1" applyBorder="1" applyAlignment="1">
      <alignment vertical="center"/>
    </xf>
    <xf numFmtId="0" fontId="60" fillId="4" borderId="3" xfId="0" applyFont="1" applyFill="1" applyBorder="1" applyAlignment="1" applyProtection="1">
      <alignment horizontal="left" vertical="center" wrapText="1"/>
      <protection locked="0"/>
    </xf>
    <xf numFmtId="0" fontId="60" fillId="4" borderId="21" xfId="0" applyFont="1" applyFill="1" applyBorder="1" applyAlignment="1" applyProtection="1">
      <alignment horizontal="left" vertical="center" wrapText="1"/>
      <protection locked="0"/>
    </xf>
    <xf numFmtId="0" fontId="44" fillId="0" borderId="4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right" vertical="center" wrapText="1"/>
    </xf>
    <xf numFmtId="0" fontId="14" fillId="0" borderId="30" xfId="0" applyFont="1" applyFill="1" applyBorder="1" applyAlignment="1">
      <alignment vertical="center"/>
    </xf>
    <xf numFmtId="0" fontId="49" fillId="0" borderId="30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textRotation="90"/>
    </xf>
    <xf numFmtId="0" fontId="49" fillId="0" borderId="30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textRotation="90" shrinkToFit="1"/>
    </xf>
    <xf numFmtId="0" fontId="49" fillId="0" borderId="6" xfId="0" applyFont="1" applyBorder="1" applyAlignment="1">
      <alignment horizontal="center" vertical="center" textRotation="90" shrinkToFit="1"/>
    </xf>
    <xf numFmtId="0" fontId="28" fillId="0" borderId="6" xfId="0" applyFont="1" applyBorder="1" applyAlignment="1">
      <alignment horizontal="center" vertical="center" textRotation="90"/>
    </xf>
    <xf numFmtId="0" fontId="49" fillId="0" borderId="6" xfId="0" applyFont="1" applyBorder="1" applyAlignment="1">
      <alignment horizontal="center" vertical="center" textRotation="90"/>
    </xf>
    <xf numFmtId="0" fontId="49" fillId="0" borderId="60" xfId="0" applyFont="1" applyBorder="1" applyAlignment="1">
      <alignment horizontal="center" vertical="center" textRotation="90"/>
    </xf>
    <xf numFmtId="0" fontId="14" fillId="0" borderId="107" xfId="0" applyFont="1" applyFill="1" applyBorder="1" applyAlignment="1">
      <alignment vertical="center"/>
    </xf>
    <xf numFmtId="0" fontId="49" fillId="0" borderId="100" xfId="0" applyFont="1" applyFill="1" applyBorder="1" applyAlignment="1">
      <alignment vertical="center"/>
    </xf>
    <xf numFmtId="0" fontId="44" fillId="0" borderId="4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textRotation="90" shrinkToFit="1"/>
    </xf>
    <xf numFmtId="0" fontId="28" fillId="0" borderId="88" xfId="0" applyFont="1" applyBorder="1" applyAlignment="1">
      <alignment horizontal="center" vertical="center" textRotation="90" shrinkToFit="1"/>
    </xf>
    <xf numFmtId="0" fontId="28" fillId="0" borderId="30" xfId="0" applyFont="1" applyBorder="1" applyAlignment="1">
      <alignment horizontal="center" vertical="center" textRotation="90" shrinkToFit="1"/>
    </xf>
    <xf numFmtId="0" fontId="28" fillId="0" borderId="4" xfId="0" applyFont="1" applyBorder="1" applyAlignment="1">
      <alignment horizontal="center" vertical="center" textRotation="90"/>
    </xf>
    <xf numFmtId="0" fontId="49" fillId="0" borderId="88" xfId="0" applyFont="1" applyBorder="1" applyAlignment="1">
      <alignment horizontal="center" vertical="center" textRotation="90"/>
    </xf>
    <xf numFmtId="164" fontId="48" fillId="0" borderId="41" xfId="0" applyNumberFormat="1" applyFont="1" applyBorder="1" applyAlignment="1">
      <alignment horizontal="center" vertical="center" wrapText="1"/>
    </xf>
    <xf numFmtId="0" fontId="43" fillId="0" borderId="41" xfId="0" applyFont="1" applyBorder="1" applyAlignment="1">
      <alignment vertical="center"/>
    </xf>
    <xf numFmtId="164" fontId="14" fillId="0" borderId="24" xfId="0" applyNumberFormat="1" applyFont="1" applyBorder="1" applyAlignment="1">
      <alignment horizontal="center" vertical="center"/>
    </xf>
    <xf numFmtId="0" fontId="49" fillId="0" borderId="27" xfId="0" applyFont="1" applyBorder="1" applyAlignment="1">
      <alignment vertical="center"/>
    </xf>
    <xf numFmtId="0" fontId="49" fillId="0" borderId="3" xfId="0" applyFont="1" applyBorder="1" applyAlignment="1">
      <alignment vertical="center"/>
    </xf>
    <xf numFmtId="0" fontId="49" fillId="0" borderId="41" xfId="0" applyFont="1" applyBorder="1" applyAlignment="1">
      <alignment vertical="center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textRotation="90"/>
    </xf>
    <xf numFmtId="0" fontId="22" fillId="0" borderId="88" xfId="0" applyFont="1" applyBorder="1" applyAlignment="1">
      <alignment horizontal="center" vertical="center" textRotation="90"/>
    </xf>
    <xf numFmtId="0" fontId="22" fillId="0" borderId="30" xfId="0" applyFont="1" applyBorder="1" applyAlignment="1">
      <alignment horizontal="center" vertical="center" textRotation="90"/>
    </xf>
    <xf numFmtId="164" fontId="22" fillId="0" borderId="2" xfId="0" applyNumberFormat="1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14" fillId="0" borderId="107" xfId="0" applyFont="1" applyBorder="1" applyAlignment="1">
      <alignment horizontal="left" vertical="center"/>
    </xf>
    <xf numFmtId="0" fontId="14" fillId="0" borderId="100" xfId="0" applyFont="1" applyBorder="1" applyAlignment="1">
      <alignment horizontal="left" vertical="center"/>
    </xf>
    <xf numFmtId="0" fontId="30" fillId="0" borderId="104" xfId="0" applyFont="1" applyBorder="1" applyAlignment="1">
      <alignment horizontal="left" vertical="center"/>
    </xf>
    <xf numFmtId="0" fontId="30" fillId="0" borderId="110" xfId="0" applyFont="1" applyBorder="1" applyAlignment="1">
      <alignment horizontal="left" vertical="center"/>
    </xf>
    <xf numFmtId="0" fontId="35" fillId="4" borderId="233" xfId="0" applyFont="1" applyFill="1" applyBorder="1" applyAlignment="1">
      <alignment horizontal="center" vertical="center"/>
    </xf>
    <xf numFmtId="0" fontId="42" fillId="0" borderId="41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14" fillId="0" borderId="123" xfId="3" applyFont="1" applyFill="1" applyBorder="1" applyAlignment="1" applyProtection="1">
      <alignment horizontal="center" vertical="center"/>
      <protection locked="0"/>
    </xf>
    <xf numFmtId="0" fontId="14" fillId="0" borderId="234" xfId="3" applyFont="1" applyFill="1" applyBorder="1" applyAlignment="1" applyProtection="1">
      <alignment horizontal="center" vertical="center"/>
      <protection locked="0"/>
    </xf>
    <xf numFmtId="0" fontId="28" fillId="0" borderId="233" xfId="0" applyFont="1" applyFill="1" applyBorder="1" applyAlignment="1">
      <alignment horizontal="center" vertical="center"/>
    </xf>
    <xf numFmtId="0" fontId="14" fillId="0" borderId="11" xfId="3" applyFont="1" applyFill="1" applyBorder="1" applyAlignment="1" applyProtection="1">
      <alignment horizontal="center" vertical="center"/>
      <protection locked="0"/>
    </xf>
    <xf numFmtId="0" fontId="14" fillId="0" borderId="89" xfId="3" applyFont="1" applyFill="1" applyBorder="1" applyAlignment="1" applyProtection="1">
      <alignment horizontal="center" vertical="center"/>
      <protection locked="0"/>
    </xf>
    <xf numFmtId="49" fontId="15" fillId="0" borderId="22" xfId="0" applyNumberFormat="1" applyFont="1" applyFill="1" applyBorder="1" applyAlignment="1" applyProtection="1">
      <alignment horizontal="left" vertical="center" wrapText="1"/>
    </xf>
    <xf numFmtId="49" fontId="15" fillId="0" borderId="31" xfId="0" applyNumberFormat="1" applyFont="1" applyFill="1" applyBorder="1" applyAlignment="1" applyProtection="1">
      <alignment horizontal="left" vertical="center" wrapText="1"/>
    </xf>
    <xf numFmtId="0" fontId="12" fillId="0" borderId="0" xfId="6" applyFont="1" applyFill="1" applyAlignment="1">
      <alignment horizontal="right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23" fillId="0" borderId="0" xfId="6" applyFill="1" applyBorder="1" applyAlignment="1">
      <alignment vertical="center"/>
    </xf>
    <xf numFmtId="0" fontId="23" fillId="0" borderId="0" xfId="6" applyFill="1" applyAlignment="1">
      <alignment vertical="center"/>
    </xf>
    <xf numFmtId="0" fontId="28" fillId="0" borderId="135" xfId="0" applyFont="1" applyFill="1" applyBorder="1" applyAlignment="1">
      <alignment horizontal="center" vertical="center"/>
    </xf>
    <xf numFmtId="0" fontId="50" fillId="0" borderId="22" xfId="3" applyFont="1" applyFill="1" applyBorder="1" applyAlignment="1" applyProtection="1">
      <alignment horizontal="left" vertical="center"/>
      <protection locked="0"/>
    </xf>
    <xf numFmtId="0" fontId="50" fillId="0" borderId="117" xfId="3" applyFont="1" applyFill="1" applyBorder="1" applyAlignment="1" applyProtection="1">
      <alignment horizontal="left" vertical="center"/>
      <protection locked="0"/>
    </xf>
    <xf numFmtId="49" fontId="15" fillId="0" borderId="239" xfId="0" applyNumberFormat="1" applyFont="1" applyFill="1" applyBorder="1" applyAlignment="1" applyProtection="1">
      <alignment horizontal="left" vertical="center" wrapText="1"/>
    </xf>
    <xf numFmtId="49" fontId="15" fillId="0" borderId="79" xfId="0" applyNumberFormat="1" applyFont="1" applyFill="1" applyBorder="1" applyAlignment="1" applyProtection="1">
      <alignment horizontal="left" vertical="center" wrapText="1"/>
    </xf>
    <xf numFmtId="0" fontId="10" fillId="0" borderId="41" xfId="6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 applyProtection="1">
      <alignment horizontal="left" vertical="center" wrapText="1"/>
    </xf>
    <xf numFmtId="49" fontId="15" fillId="0" borderId="117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49" fillId="0" borderId="136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 applyProtection="1">
      <alignment horizontal="left" vertical="center"/>
      <protection locked="0"/>
    </xf>
    <xf numFmtId="0" fontId="22" fillId="0" borderId="117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8" fillId="0" borderId="136" xfId="0" applyFont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0" fontId="13" fillId="0" borderId="12" xfId="0" applyFont="1" applyBorder="1" applyAlignment="1">
      <alignment vertical="center"/>
    </xf>
    <xf numFmtId="0" fontId="31" fillId="0" borderId="41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14" fillId="0" borderId="190" xfId="0" applyFont="1" applyBorder="1" applyAlignment="1" applyProtection="1">
      <alignment horizontal="center" vertical="center"/>
    </xf>
    <xf numFmtId="0" fontId="14" fillId="0" borderId="100" xfId="0" applyFont="1" applyBorder="1" applyAlignment="1" applyProtection="1">
      <alignment horizontal="center" vertical="center"/>
    </xf>
    <xf numFmtId="0" fontId="11" fillId="0" borderId="202" xfId="3" applyFont="1" applyFill="1" applyBorder="1" applyAlignment="1" applyProtection="1">
      <alignment horizontal="center" vertical="center"/>
      <protection locked="0"/>
    </xf>
    <xf numFmtId="0" fontId="11" fillId="0" borderId="203" xfId="3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22" fillId="0" borderId="6" xfId="0" applyNumberFormat="1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vertical="center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wrapText="1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31" fillId="0" borderId="41" xfId="0" applyFont="1" applyFill="1" applyBorder="1" applyAlignment="1" applyProtection="1">
      <alignment horizontal="center" vertical="center" wrapText="1"/>
      <protection locked="0"/>
    </xf>
    <xf numFmtId="0" fontId="34" fillId="4" borderId="41" xfId="0" applyFont="1" applyFill="1" applyBorder="1" applyAlignment="1" applyProtection="1">
      <alignment horizontal="right" vertical="center" wrapText="1"/>
      <protection locked="0"/>
    </xf>
    <xf numFmtId="0" fontId="10" fillId="4" borderId="4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49" fontId="5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49" fillId="4" borderId="29" xfId="0" applyFont="1" applyFill="1" applyBorder="1" applyAlignment="1">
      <alignment vertical="center" wrapText="1"/>
    </xf>
    <xf numFmtId="0" fontId="57" fillId="4" borderId="11" xfId="0" applyFont="1" applyFill="1" applyBorder="1" applyAlignment="1" applyProtection="1">
      <alignment vertical="center"/>
      <protection locked="0"/>
    </xf>
    <xf numFmtId="0" fontId="49" fillId="4" borderId="34" xfId="0" applyFont="1" applyFill="1" applyBorder="1" applyAlignment="1">
      <alignment vertical="center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49" fillId="4" borderId="82" xfId="0" applyFont="1" applyFill="1" applyBorder="1" applyAlignment="1">
      <alignment vertical="center"/>
    </xf>
    <xf numFmtId="0" fontId="5" fillId="4" borderId="11" xfId="3" applyFont="1" applyFill="1" applyBorder="1" applyAlignment="1" applyProtection="1">
      <alignment horizontal="left" vertical="center"/>
      <protection locked="0"/>
    </xf>
    <xf numFmtId="0" fontId="14" fillId="0" borderId="79" xfId="3" applyFont="1" applyFill="1" applyBorder="1" applyAlignment="1" applyProtection="1">
      <alignment horizontal="left" vertical="center"/>
      <protection locked="0"/>
    </xf>
    <xf numFmtId="0" fontId="14" fillId="0" borderId="0" xfId="3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49" fillId="0" borderId="0" xfId="0" applyFont="1" applyFill="1" applyAlignment="1">
      <alignment vertical="center"/>
    </xf>
    <xf numFmtId="0" fontId="14" fillId="0" borderId="24" xfId="3" applyFont="1" applyFill="1" applyBorder="1" applyAlignment="1" applyProtection="1">
      <alignment horizontal="center" vertical="center"/>
      <protection locked="0"/>
    </xf>
    <xf numFmtId="0" fontId="14" fillId="0" borderId="27" xfId="3" applyFont="1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>
      <alignment vertical="center"/>
    </xf>
  </cellXfs>
  <cellStyles count="8">
    <cellStyle name="Čárka" xfId="1" builtinId="3"/>
    <cellStyle name="čárky 2" xfId="2"/>
    <cellStyle name="Hypertextový odkaz" xfId="3" builtinId="8"/>
    <cellStyle name="Normální" xfId="0" builtinId="0"/>
    <cellStyle name="normální 2" xfId="4"/>
    <cellStyle name="normální 3" xfId="5"/>
    <cellStyle name="normální 4" xfId="6"/>
    <cellStyle name="Procenta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47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19.xml"/><Relationship Id="rId55" Type="http://schemas.openxmlformats.org/officeDocument/2006/relationships/externalLink" Target="externalLinks/externalLink24.xml"/><Relationship Id="rId63" Type="http://schemas.openxmlformats.org/officeDocument/2006/relationships/externalLink" Target="externalLinks/externalLink32.xml"/><Relationship Id="rId68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45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53" Type="http://schemas.openxmlformats.org/officeDocument/2006/relationships/externalLink" Target="externalLinks/externalLink22.xml"/><Relationship Id="rId58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35.xml"/><Relationship Id="rId74" Type="http://schemas.openxmlformats.org/officeDocument/2006/relationships/externalLink" Target="externalLinks/externalLink43.xml"/><Relationship Id="rId79" Type="http://schemas.openxmlformats.org/officeDocument/2006/relationships/externalLink" Target="externalLinks/externalLink48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25.xml"/><Relationship Id="rId64" Type="http://schemas.openxmlformats.org/officeDocument/2006/relationships/externalLink" Target="externalLinks/externalLink33.xml"/><Relationship Id="rId69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4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80" Type="http://schemas.openxmlformats.org/officeDocument/2006/relationships/externalLink" Target="externalLinks/externalLink49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28.xml"/><Relationship Id="rId67" Type="http://schemas.openxmlformats.org/officeDocument/2006/relationships/externalLink" Target="externalLinks/externalLink3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54" Type="http://schemas.openxmlformats.org/officeDocument/2006/relationships/externalLink" Target="externalLinks/externalLink23.xml"/><Relationship Id="rId62" Type="http://schemas.openxmlformats.org/officeDocument/2006/relationships/externalLink" Target="externalLinks/externalLink31.xml"/><Relationship Id="rId70" Type="http://schemas.openxmlformats.org/officeDocument/2006/relationships/externalLink" Target="externalLinks/externalLink39.xml"/><Relationship Id="rId75" Type="http://schemas.openxmlformats.org/officeDocument/2006/relationships/externalLink" Target="externalLinks/externalLink44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49" Type="http://schemas.openxmlformats.org/officeDocument/2006/relationships/externalLink" Target="externalLinks/externalLink18.xml"/><Relationship Id="rId57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3.xml"/><Relationship Id="rId52" Type="http://schemas.openxmlformats.org/officeDocument/2006/relationships/externalLink" Target="externalLinks/externalLink21.xml"/><Relationship Id="rId60" Type="http://schemas.openxmlformats.org/officeDocument/2006/relationships/externalLink" Target="externalLinks/externalLink29.xml"/><Relationship Id="rId65" Type="http://schemas.openxmlformats.org/officeDocument/2006/relationships/externalLink" Target="externalLinks/externalLink34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81" Type="http://schemas.openxmlformats.org/officeDocument/2006/relationships/externalLink" Target="externalLinks/externalLink50.xml"/><Relationship Id="rId86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Finan&#269;n&#237;%20pl&#225;n%20ostatn&#237;%20zda&#328;ovan&#233;%20&#269;innosti%20na%20rok%202016OM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TA\092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&#352;K\0440%20M&#352;%20Z&#35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1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2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UR\01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BP\014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UR\02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P\024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P\0241partici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3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BP\Finan&#269;n&#237;%20pl&#225;n%20ostatn&#237;%20zda&#328;ovan&#233;%20&#269;innosti%20na%20rok%202016OM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UR\03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P\03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413%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ST\KST%20043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&#352;K\0440%20opravy%20a%20udr&#382;ov&#225;n&#2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&#352;K\044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P\044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5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O\053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SO\06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IN\Finan&#269;n&#237;%20pl&#225;n%20ostatn&#237;%20zda&#328;ovan&#233;%20&#269;innosti%20na%20rok%202018%20OI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61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UR\06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ST\KST%20063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O\063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71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M&#268;\071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O\073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P\074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81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O\083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LEG\Finan&#269;n&#237;%20pl&#225;n%20ostatn&#237;%20zda&#328;ovan&#233;%20&#269;innosti%20na%20rok%202016OM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SP\084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BP\084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M&#268;\09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M&#268;\091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EK\090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I\09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LEG\091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IN\092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ST\KST%200937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TA\926SF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EK\Finan&#269;n&#237;%20pl&#225;n%20ostatn&#237;%20zda&#328;ovan&#233;%20&#269;innosti%20na%20rok%202016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EK\100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M&#268;\1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TA\Finan&#269;n&#237;%20pl&#225;n%20ostatn&#237;%20zda&#328;ovan&#233;%20&#269;innosti%20na%20rok%202016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KM&#268;\Finan&#269;n&#237;%20pl&#225;n%20ostatn&#237;%20zda&#328;ovan&#233;%20&#269;innosti%20na%20rok%202016OM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2018_P&#344;&#205;PRAVA_ROZPO&#268;TU\OMSO\Finan&#269;n&#237;%20pl&#225;n%20ostatn&#237;%20zda&#328;ovan&#233;%20&#269;innosti%20na%20rok%202016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7\2017_ROZPO&#268;ETverze_1\celkem\tab%201_30\tabulky%20&#269;.%201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OZČ"/>
      <sheetName val="rozpočet  OZČ EP"/>
      <sheetName val="rozpočet  OZČKartouzská"/>
      <sheetName val="List1"/>
    </sheetNames>
    <sheetDataSet>
      <sheetData sheetId="0">
        <row r="5">
          <cell r="C5">
            <v>15000</v>
          </cell>
        </row>
        <row r="6">
          <cell r="C6">
            <v>3000</v>
          </cell>
        </row>
        <row r="7">
          <cell r="C7">
            <v>1200</v>
          </cell>
        </row>
        <row r="8">
          <cell r="C8">
            <v>2000</v>
          </cell>
        </row>
        <row r="9">
          <cell r="C9">
            <v>200</v>
          </cell>
        </row>
        <row r="10">
          <cell r="C10">
            <v>10</v>
          </cell>
        </row>
        <row r="11">
          <cell r="C11">
            <v>200</v>
          </cell>
        </row>
        <row r="12">
          <cell r="C12">
            <v>3500</v>
          </cell>
        </row>
        <row r="13">
          <cell r="C13">
            <v>21000</v>
          </cell>
        </row>
        <row r="14">
          <cell r="C14">
            <v>300</v>
          </cell>
        </row>
        <row r="15">
          <cell r="C15">
            <v>1000</v>
          </cell>
        </row>
        <row r="16">
          <cell r="C16">
            <v>70000</v>
          </cell>
        </row>
        <row r="17">
          <cell r="C17">
            <v>280000</v>
          </cell>
        </row>
        <row r="19">
          <cell r="C19">
            <v>100</v>
          </cell>
        </row>
        <row r="23">
          <cell r="C23">
            <v>7000</v>
          </cell>
        </row>
        <row r="24">
          <cell r="C24">
            <v>1700</v>
          </cell>
        </row>
        <row r="26">
          <cell r="C26">
            <v>4200</v>
          </cell>
        </row>
        <row r="27">
          <cell r="C27">
            <v>1000</v>
          </cell>
        </row>
        <row r="28">
          <cell r="C28">
            <v>220000</v>
          </cell>
        </row>
      </sheetData>
      <sheetData sheetId="1"/>
      <sheetData sheetId="2">
        <row r="19">
          <cell r="C19">
            <v>1361.3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0926"/>
    </sheetNames>
    <sheetDataSet>
      <sheetData sheetId="0">
        <row r="3">
          <cell r="D3">
            <v>128500</v>
          </cell>
        </row>
        <row r="4">
          <cell r="C4">
            <v>250</v>
          </cell>
          <cell r="E4">
            <v>50</v>
          </cell>
          <cell r="F4">
            <v>50</v>
          </cell>
        </row>
        <row r="7">
          <cell r="D7">
            <v>9900</v>
          </cell>
          <cell r="E7">
            <v>1232</v>
          </cell>
          <cell r="F7">
            <v>2214</v>
          </cell>
        </row>
        <row r="8">
          <cell r="C8">
            <v>12800</v>
          </cell>
        </row>
        <row r="9">
          <cell r="D9">
            <v>1500</v>
          </cell>
        </row>
        <row r="12">
          <cell r="C12">
            <v>1200</v>
          </cell>
        </row>
        <row r="14">
          <cell r="C14">
            <v>3375</v>
          </cell>
          <cell r="D14">
            <v>35825</v>
          </cell>
          <cell r="E14">
            <v>357.9</v>
          </cell>
          <cell r="F14">
            <v>558.5</v>
          </cell>
        </row>
        <row r="16">
          <cell r="C16">
            <v>1215</v>
          </cell>
          <cell r="D16">
            <v>12897</v>
          </cell>
          <cell r="E16">
            <v>127.3</v>
          </cell>
          <cell r="F16">
            <v>199.3</v>
          </cell>
        </row>
        <row r="18">
          <cell r="D18">
            <v>800</v>
          </cell>
        </row>
        <row r="19">
          <cell r="C19">
            <v>90</v>
          </cell>
          <cell r="E19">
            <v>17</v>
          </cell>
          <cell r="F19">
            <v>17</v>
          </cell>
        </row>
        <row r="23">
          <cell r="D23">
            <v>20</v>
          </cell>
          <cell r="E23">
            <v>383</v>
          </cell>
          <cell r="F23">
            <v>383</v>
          </cell>
        </row>
        <row r="24">
          <cell r="C24">
            <v>300</v>
          </cell>
          <cell r="D24">
            <v>450</v>
          </cell>
        </row>
        <row r="25">
          <cell r="D25">
            <v>100</v>
          </cell>
          <cell r="E25">
            <v>1</v>
          </cell>
          <cell r="F25">
            <v>2</v>
          </cell>
        </row>
        <row r="26">
          <cell r="D26">
            <v>10</v>
          </cell>
        </row>
        <row r="27">
          <cell r="C27">
            <v>200</v>
          </cell>
          <cell r="D27">
            <v>2000</v>
          </cell>
        </row>
        <row r="28">
          <cell r="D28">
            <v>300</v>
          </cell>
          <cell r="E28">
            <v>182</v>
          </cell>
        </row>
        <row r="30">
          <cell r="C30">
            <v>100</v>
          </cell>
          <cell r="D30">
            <v>500</v>
          </cell>
          <cell r="E30">
            <v>100</v>
          </cell>
          <cell r="F30">
            <v>100</v>
          </cell>
        </row>
        <row r="31">
          <cell r="C31">
            <v>80</v>
          </cell>
          <cell r="D31">
            <v>100</v>
          </cell>
        </row>
        <row r="32">
          <cell r="D32">
            <v>200</v>
          </cell>
        </row>
        <row r="34">
          <cell r="D34">
            <v>100</v>
          </cell>
        </row>
        <row r="35">
          <cell r="D35">
            <v>200</v>
          </cell>
        </row>
        <row r="37">
          <cell r="C37">
            <v>10</v>
          </cell>
          <cell r="D37">
            <v>500</v>
          </cell>
        </row>
        <row r="38">
          <cell r="D38">
            <v>10</v>
          </cell>
        </row>
        <row r="41">
          <cell r="E41">
            <v>700</v>
          </cell>
          <cell r="F41">
            <v>700</v>
          </cell>
        </row>
        <row r="44">
          <cell r="C44">
            <v>19621</v>
          </cell>
          <cell r="D44">
            <v>193913</v>
          </cell>
          <cell r="E44">
            <v>3150.2</v>
          </cell>
          <cell r="F44">
            <v>4223.8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40 (ZŠ,MŠ)"/>
    </sheetNames>
    <sheetDataSet>
      <sheetData sheetId="0">
        <row r="5">
          <cell r="D5">
            <v>10153.5</v>
          </cell>
          <cell r="E5">
            <v>80</v>
          </cell>
        </row>
        <row r="6">
          <cell r="D6">
            <v>13541.1</v>
          </cell>
          <cell r="E6">
            <v>20</v>
          </cell>
        </row>
        <row r="7">
          <cell r="D7">
            <v>4750</v>
          </cell>
          <cell r="E7">
            <v>0</v>
          </cell>
        </row>
        <row r="8">
          <cell r="D8">
            <v>3560.4</v>
          </cell>
          <cell r="E8">
            <v>30</v>
          </cell>
        </row>
        <row r="9">
          <cell r="D9">
            <v>7799.7</v>
          </cell>
          <cell r="E9">
            <v>10</v>
          </cell>
        </row>
        <row r="10">
          <cell r="D10">
            <v>5377</v>
          </cell>
          <cell r="E10">
            <v>28</v>
          </cell>
        </row>
        <row r="11">
          <cell r="F11">
            <v>2054</v>
          </cell>
          <cell r="G11">
            <v>15</v>
          </cell>
        </row>
        <row r="12">
          <cell r="D12">
            <v>4313</v>
          </cell>
          <cell r="E12">
            <v>20</v>
          </cell>
        </row>
        <row r="13">
          <cell r="D13">
            <v>4298</v>
          </cell>
          <cell r="E13">
            <v>20</v>
          </cell>
        </row>
        <row r="14">
          <cell r="D14">
            <v>5817</v>
          </cell>
          <cell r="E14">
            <v>20</v>
          </cell>
        </row>
        <row r="15">
          <cell r="D15">
            <v>3780</v>
          </cell>
          <cell r="E15">
            <v>10</v>
          </cell>
        </row>
        <row r="16">
          <cell r="D16">
            <v>9311</v>
          </cell>
          <cell r="E16">
            <v>20</v>
          </cell>
        </row>
        <row r="17">
          <cell r="B17">
            <v>1470.5</v>
          </cell>
          <cell r="C17">
            <v>15</v>
          </cell>
        </row>
        <row r="18">
          <cell r="B18">
            <v>756</v>
          </cell>
          <cell r="C18">
            <v>10</v>
          </cell>
        </row>
        <row r="19">
          <cell r="B19">
            <v>825.4</v>
          </cell>
          <cell r="C19">
            <v>5</v>
          </cell>
        </row>
        <row r="20">
          <cell r="B20">
            <v>1088</v>
          </cell>
          <cell r="C20">
            <v>10</v>
          </cell>
        </row>
        <row r="21">
          <cell r="B21">
            <v>1150</v>
          </cell>
          <cell r="C21">
            <v>20</v>
          </cell>
        </row>
        <row r="22">
          <cell r="B22">
            <v>1100</v>
          </cell>
          <cell r="C22">
            <v>20</v>
          </cell>
        </row>
        <row r="23">
          <cell r="B23">
            <v>1100</v>
          </cell>
          <cell r="C23">
            <v>10</v>
          </cell>
        </row>
        <row r="24">
          <cell r="B24">
            <v>2900</v>
          </cell>
          <cell r="C24">
            <v>30</v>
          </cell>
        </row>
        <row r="25">
          <cell r="B25">
            <v>1117.3</v>
          </cell>
          <cell r="C25">
            <v>8</v>
          </cell>
        </row>
        <row r="26">
          <cell r="B26">
            <v>1132</v>
          </cell>
          <cell r="C26">
            <v>20</v>
          </cell>
        </row>
        <row r="27">
          <cell r="B27">
            <v>1010</v>
          </cell>
          <cell r="C27">
            <v>20</v>
          </cell>
        </row>
        <row r="28">
          <cell r="B28">
            <v>2086.1</v>
          </cell>
          <cell r="C28">
            <v>55</v>
          </cell>
        </row>
        <row r="29">
          <cell r="B29">
            <v>1040</v>
          </cell>
          <cell r="C29">
            <v>20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13"/>
    </sheetNames>
    <sheetDataSet>
      <sheetData sheetId="0">
        <row r="3">
          <cell r="C3">
            <v>300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13"/>
    </sheetNames>
    <sheetDataSet>
      <sheetData sheetId="0">
        <row r="3">
          <cell r="B3">
            <v>9000</v>
          </cell>
          <cell r="D3">
            <v>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15"/>
    </sheetNames>
    <sheetDataSet>
      <sheetData sheetId="0">
        <row r="5">
          <cell r="B5">
            <v>10145</v>
          </cell>
        </row>
        <row r="6">
          <cell r="B6">
            <v>1000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43"/>
    </sheetNames>
    <sheetDataSet>
      <sheetData sheetId="0">
        <row r="3">
          <cell r="B3">
            <v>300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15"/>
    </sheetNames>
    <sheetDataSet>
      <sheetData sheetId="0">
        <row r="5">
          <cell r="B5">
            <v>502.5</v>
          </cell>
        </row>
        <row r="6">
          <cell r="B6">
            <v>400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41"/>
    </sheetNames>
    <sheetDataSet>
      <sheetData sheetId="0">
        <row r="3">
          <cell r="C3">
            <v>500</v>
          </cell>
        </row>
        <row r="4">
          <cell r="C4">
            <v>400</v>
          </cell>
          <cell r="H4">
            <v>3500</v>
          </cell>
        </row>
        <row r="7">
          <cell r="C7">
            <v>128</v>
          </cell>
          <cell r="H7">
            <v>900</v>
          </cell>
        </row>
        <row r="8">
          <cell r="C8">
            <v>170</v>
          </cell>
          <cell r="H8">
            <v>800</v>
          </cell>
        </row>
        <row r="11">
          <cell r="N11">
            <v>320</v>
          </cell>
        </row>
        <row r="12">
          <cell r="H12">
            <v>800</v>
          </cell>
        </row>
        <row r="13">
          <cell r="C13">
            <v>7500</v>
          </cell>
          <cell r="D13">
            <v>500</v>
          </cell>
          <cell r="E13">
            <v>1200</v>
          </cell>
          <cell r="F13">
            <v>64</v>
          </cell>
          <cell r="G13">
            <v>2000</v>
          </cell>
          <cell r="H13">
            <v>62100</v>
          </cell>
          <cell r="I13">
            <v>200</v>
          </cell>
          <cell r="J13">
            <v>5920</v>
          </cell>
          <cell r="K13">
            <v>150</v>
          </cell>
        </row>
        <row r="16">
          <cell r="C16">
            <v>200</v>
          </cell>
          <cell r="H16">
            <v>19500</v>
          </cell>
          <cell r="M16">
            <v>500</v>
          </cell>
        </row>
        <row r="18">
          <cell r="C18">
            <v>322</v>
          </cell>
        </row>
        <row r="20">
          <cell r="L20">
            <v>650</v>
          </cell>
        </row>
        <row r="23">
          <cell r="H23">
            <v>500</v>
          </cell>
        </row>
        <row r="24">
          <cell r="C24">
            <v>13950.23</v>
          </cell>
          <cell r="G24">
            <v>5000</v>
          </cell>
          <cell r="H24">
            <v>82061.5</v>
          </cell>
          <cell r="M24">
            <v>4500</v>
          </cell>
        </row>
        <row r="25">
          <cell r="C25">
            <v>10500</v>
          </cell>
          <cell r="H25">
            <v>50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41parc"/>
    </sheetNames>
    <sheetDataSet>
      <sheetData sheetId="0">
        <row r="6">
          <cell r="C6">
            <v>15000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3"/>
    </sheetNames>
    <sheetDataSet>
      <sheetData sheetId="0">
        <row r="3">
          <cell r="B3">
            <v>2950</v>
          </cell>
          <cell r="C3">
            <v>4800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OZČ"/>
      <sheetName val="rozpočet  OZČ EP"/>
      <sheetName val="rozpočet  OZČKartouzská"/>
      <sheetName val="List1"/>
    </sheetNames>
    <sheetDataSet>
      <sheetData sheetId="0">
        <row r="8">
          <cell r="C8">
            <v>1000</v>
          </cell>
        </row>
        <row r="12">
          <cell r="C12">
            <v>300</v>
          </cell>
        </row>
        <row r="14">
          <cell r="C14">
            <v>300</v>
          </cell>
        </row>
        <row r="20">
          <cell r="C20">
            <v>10000</v>
          </cell>
        </row>
        <row r="22">
          <cell r="C22">
            <v>4500</v>
          </cell>
        </row>
        <row r="29">
          <cell r="C29">
            <v>280000</v>
          </cell>
        </row>
        <row r="30">
          <cell r="C30">
            <v>76700</v>
          </cell>
        </row>
        <row r="31">
          <cell r="C31">
            <v>100</v>
          </cell>
        </row>
      </sheetData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5"/>
    </sheetNames>
    <sheetDataSet>
      <sheetData sheetId="0">
        <row r="5">
          <cell r="B5">
            <v>5928</v>
          </cell>
        </row>
        <row r="6">
          <cell r="B6">
            <v>1000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41"/>
      <sheetName val="List1"/>
    </sheetNames>
    <sheetDataSet>
      <sheetData sheetId="0">
        <row r="6">
          <cell r="C6">
            <v>650</v>
          </cell>
        </row>
        <row r="8">
          <cell r="B8">
            <v>5000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13"/>
    </sheetNames>
    <sheetDataSet>
      <sheetData sheetId="0">
        <row r="6">
          <cell r="B6">
            <v>12900</v>
          </cell>
          <cell r="C6">
            <v>105757.2</v>
          </cell>
          <cell r="E6">
            <v>2500</v>
          </cell>
          <cell r="F6">
            <v>1700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">
          <cell r="D2">
            <v>100</v>
          </cell>
        </row>
        <row r="4">
          <cell r="B4">
            <v>38</v>
          </cell>
          <cell r="D4">
            <v>600</v>
          </cell>
        </row>
        <row r="6">
          <cell r="B6">
            <v>80</v>
          </cell>
        </row>
        <row r="7">
          <cell r="B7">
            <v>40</v>
          </cell>
          <cell r="D7">
            <v>100</v>
          </cell>
        </row>
        <row r="9">
          <cell r="D9">
            <v>100</v>
          </cell>
        </row>
        <row r="11">
          <cell r="D11">
            <v>150</v>
          </cell>
        </row>
        <row r="12">
          <cell r="D12">
            <v>450</v>
          </cell>
        </row>
        <row r="15">
          <cell r="D15">
            <v>1750</v>
          </cell>
        </row>
        <row r="16">
          <cell r="D16">
            <v>50</v>
          </cell>
          <cell r="E16">
            <v>3000</v>
          </cell>
        </row>
        <row r="20">
          <cell r="C20">
            <v>965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0440"/>
      <sheetName val="List1"/>
    </sheetNames>
    <sheetDataSet>
      <sheetData sheetId="0">
        <row r="3">
          <cell r="B3">
            <v>600</v>
          </cell>
          <cell r="C3">
            <v>920</v>
          </cell>
        </row>
        <row r="6">
          <cell r="B6">
            <v>7500</v>
          </cell>
          <cell r="C6">
            <v>9980</v>
          </cell>
        </row>
        <row r="9">
          <cell r="B9">
            <v>1400</v>
          </cell>
          <cell r="C9">
            <v>700</v>
          </cell>
          <cell r="D9">
            <v>700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40"/>
    </sheetNames>
    <sheetDataSet>
      <sheetData sheetId="0">
        <row r="3">
          <cell r="C3">
            <v>1200</v>
          </cell>
        </row>
        <row r="8">
          <cell r="B8">
            <v>40</v>
          </cell>
          <cell r="C8">
            <v>170</v>
          </cell>
        </row>
        <row r="9">
          <cell r="B9">
            <v>112</v>
          </cell>
          <cell r="C9">
            <v>12</v>
          </cell>
          <cell r="D9">
            <v>120</v>
          </cell>
          <cell r="F9">
            <v>850</v>
          </cell>
        </row>
        <row r="13">
          <cell r="C13">
            <v>40</v>
          </cell>
        </row>
        <row r="21">
          <cell r="C21">
            <v>1200</v>
          </cell>
        </row>
        <row r="27">
          <cell r="B27">
            <v>1070</v>
          </cell>
          <cell r="C27">
            <v>12240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0441"/>
    </sheetNames>
    <sheetDataSet>
      <sheetData sheetId="0">
        <row r="20">
          <cell r="B20">
            <v>1550</v>
          </cell>
          <cell r="C20">
            <v>1750</v>
          </cell>
          <cell r="E20">
            <v>26359.9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13"/>
    </sheetNames>
    <sheetDataSet>
      <sheetData sheetId="0">
        <row r="3">
          <cell r="B3">
            <v>700</v>
          </cell>
          <cell r="D3">
            <v>33550</v>
          </cell>
          <cell r="E3">
            <v>7640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0539"/>
    </sheetNames>
    <sheetDataSet>
      <sheetData sheetId="0">
        <row r="4">
          <cell r="D4">
            <v>250</v>
          </cell>
        </row>
        <row r="7">
          <cell r="D7">
            <v>200</v>
          </cell>
        </row>
        <row r="11">
          <cell r="B11">
            <v>7200</v>
          </cell>
          <cell r="D11">
            <v>1070</v>
          </cell>
          <cell r="E11">
            <v>370</v>
          </cell>
          <cell r="G11">
            <v>300</v>
          </cell>
        </row>
        <row r="14">
          <cell r="E14">
            <v>10</v>
          </cell>
        </row>
        <row r="15">
          <cell r="D15">
            <v>200</v>
          </cell>
          <cell r="E15">
            <v>10</v>
          </cell>
          <cell r="G15">
            <v>100</v>
          </cell>
        </row>
        <row r="23">
          <cell r="C23">
            <v>180</v>
          </cell>
          <cell r="D23">
            <v>170</v>
          </cell>
        </row>
        <row r="25">
          <cell r="D25">
            <v>1500</v>
          </cell>
        </row>
        <row r="27">
          <cell r="H27">
            <v>24249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08"/>
    </sheetNames>
    <sheetDataSet>
      <sheetData sheetId="0">
        <row r="5">
          <cell r="B5">
            <v>50</v>
          </cell>
        </row>
        <row r="7">
          <cell r="B7">
            <v>15</v>
          </cell>
        </row>
        <row r="9">
          <cell r="B9">
            <v>10</v>
          </cell>
        </row>
        <row r="11">
          <cell r="B11">
            <v>550</v>
          </cell>
        </row>
        <row r="13">
          <cell r="B13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OZČ"/>
      <sheetName val="rozpočet  OZČ EP"/>
      <sheetName val="rozpočet  OZČKartouzská"/>
      <sheetName val="List1"/>
    </sheetNames>
    <sheetDataSet>
      <sheetData sheetId="0">
        <row r="12">
          <cell r="C12">
            <v>7.4</v>
          </cell>
        </row>
        <row r="26">
          <cell r="C26">
            <v>17.3</v>
          </cell>
        </row>
      </sheetData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13"/>
    </sheetNames>
    <sheetDataSet>
      <sheetData sheetId="0">
        <row r="9">
          <cell r="B9">
            <v>500</v>
          </cell>
          <cell r="C9">
            <v>2500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15"/>
    </sheetNames>
    <sheetDataSet>
      <sheetData sheetId="0">
        <row r="5">
          <cell r="B5">
            <v>60</v>
          </cell>
        </row>
        <row r="7">
          <cell r="B7">
            <v>10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">
          <cell r="D2">
            <v>321</v>
          </cell>
          <cell r="G2">
            <v>800</v>
          </cell>
          <cell r="J2">
            <v>240</v>
          </cell>
          <cell r="M2">
            <v>45</v>
          </cell>
        </row>
        <row r="4">
          <cell r="G4">
            <v>30</v>
          </cell>
        </row>
        <row r="5">
          <cell r="G5">
            <v>50</v>
          </cell>
          <cell r="M5">
            <v>1000</v>
          </cell>
        </row>
        <row r="7">
          <cell r="M7">
            <v>10</v>
          </cell>
        </row>
        <row r="9">
          <cell r="H9">
            <v>250</v>
          </cell>
        </row>
        <row r="10">
          <cell r="B10">
            <v>3960</v>
          </cell>
          <cell r="E10">
            <v>50</v>
          </cell>
          <cell r="F10">
            <v>370</v>
          </cell>
          <cell r="G10">
            <v>500</v>
          </cell>
          <cell r="I10">
            <v>0</v>
          </cell>
          <cell r="J10">
            <v>7094</v>
          </cell>
          <cell r="K10">
            <v>615</v>
          </cell>
          <cell r="M10">
            <v>3470</v>
          </cell>
          <cell r="N10">
            <v>700</v>
          </cell>
        </row>
        <row r="12">
          <cell r="G12">
            <v>350</v>
          </cell>
        </row>
        <row r="13">
          <cell r="F13">
            <v>15</v>
          </cell>
          <cell r="M13">
            <v>100</v>
          </cell>
          <cell r="N13">
            <v>610</v>
          </cell>
        </row>
        <row r="14">
          <cell r="G14">
            <v>150</v>
          </cell>
          <cell r="J14">
            <v>200</v>
          </cell>
          <cell r="K14">
            <v>195</v>
          </cell>
          <cell r="M14">
            <v>645</v>
          </cell>
          <cell r="N14">
            <v>315</v>
          </cell>
        </row>
        <row r="15">
          <cell r="G15">
            <v>20</v>
          </cell>
        </row>
        <row r="17">
          <cell r="G17">
            <v>80</v>
          </cell>
          <cell r="M17">
            <v>95</v>
          </cell>
          <cell r="N17">
            <v>150</v>
          </cell>
        </row>
        <row r="19">
          <cell r="M19">
            <v>250</v>
          </cell>
        </row>
        <row r="20">
          <cell r="M20">
            <v>1300</v>
          </cell>
        </row>
        <row r="22">
          <cell r="M22">
            <v>50</v>
          </cell>
        </row>
        <row r="23">
          <cell r="K23">
            <v>450</v>
          </cell>
          <cell r="M23">
            <v>650</v>
          </cell>
        </row>
        <row r="25">
          <cell r="F25">
            <v>0</v>
          </cell>
          <cell r="M25">
            <v>250</v>
          </cell>
        </row>
        <row r="26">
          <cell r="H26">
            <v>800</v>
          </cell>
          <cell r="L26">
            <v>1700</v>
          </cell>
        </row>
        <row r="28">
          <cell r="G28">
            <v>7028</v>
          </cell>
        </row>
        <row r="29">
          <cell r="C29">
            <v>1500</v>
          </cell>
          <cell r="E29">
            <v>270</v>
          </cell>
        </row>
        <row r="35">
          <cell r="I35">
            <v>200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výdaje"/>
      <sheetName val="zdroj krytí"/>
      <sheetName val="investiční výdaje"/>
      <sheetName val="odpisy"/>
      <sheetName val="zdaň.č."/>
      <sheetName val="příjmy výhled"/>
      <sheetName val="výdaje výhled"/>
      <sheetName val="01"/>
      <sheetName val="0205-0202"/>
      <sheetName val="0302,0321"/>
      <sheetName val="0400,0413,0421"/>
      <sheetName val="06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60</v>
          </cell>
        </row>
        <row r="13">
          <cell r="B13">
            <v>200</v>
          </cell>
        </row>
        <row r="20">
          <cell r="B20">
            <v>150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výdaje"/>
      <sheetName val="zdroj krytí"/>
      <sheetName val="investiční výdaje"/>
      <sheetName val="odpisy"/>
      <sheetName val="zdaň.č."/>
      <sheetName val="příjmy výhled"/>
      <sheetName val="výdaje výhled"/>
      <sheetName val="01"/>
      <sheetName val="0205-0202"/>
      <sheetName val="0302,0321"/>
      <sheetName val="07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F15">
            <v>2500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10"/>
    </sheetNames>
    <sheetDataSet>
      <sheetData sheetId="0">
        <row r="3">
          <cell r="B3">
            <v>150</v>
          </cell>
        </row>
        <row r="4">
          <cell r="B4">
            <v>340</v>
          </cell>
        </row>
        <row r="6">
          <cell r="D6">
            <v>60</v>
          </cell>
        </row>
        <row r="8">
          <cell r="B8">
            <v>500</v>
          </cell>
        </row>
        <row r="9">
          <cell r="B9">
            <v>130</v>
          </cell>
        </row>
        <row r="10">
          <cell r="B10">
            <v>100</v>
          </cell>
        </row>
        <row r="11">
          <cell r="B11">
            <v>17039</v>
          </cell>
          <cell r="D11">
            <v>150</v>
          </cell>
        </row>
        <row r="13">
          <cell r="B13">
            <v>300</v>
          </cell>
          <cell r="D13">
            <v>80</v>
          </cell>
        </row>
        <row r="15">
          <cell r="B15">
            <v>10</v>
          </cell>
        </row>
        <row r="17">
          <cell r="B17">
            <v>70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výdaje"/>
      <sheetName val="zdroj krytí"/>
      <sheetName val="investiční výdaje"/>
      <sheetName val="odpisy"/>
      <sheetName val="zdaň.č."/>
      <sheetName val="příjmy výhled"/>
      <sheetName val="výdaje výhled"/>
      <sheetName val="01"/>
      <sheetName val="0205-0202"/>
      <sheetName val="0302,0321"/>
      <sheetName val="0400,0413,0421"/>
      <sheetName val="07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114</v>
          </cell>
        </row>
        <row r="6">
          <cell r="B6">
            <v>605</v>
          </cell>
        </row>
        <row r="9">
          <cell r="B9">
            <v>211</v>
          </cell>
        </row>
        <row r="11">
          <cell r="B11">
            <v>300</v>
          </cell>
        </row>
        <row r="13">
          <cell r="B13">
            <v>220</v>
          </cell>
        </row>
        <row r="16">
          <cell r="B16">
            <v>200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41"/>
    </sheetNames>
    <sheetDataSet>
      <sheetData sheetId="0">
        <row r="6">
          <cell r="E6">
            <v>19117.2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výdaje"/>
      <sheetName val="zdroj krytí"/>
      <sheetName val="investiční výdaje"/>
      <sheetName val="odpisy"/>
      <sheetName val="zdaň.č."/>
      <sheetName val="příjmy výhled"/>
      <sheetName val="výdaje výhled"/>
      <sheetName val="01"/>
      <sheetName val="0205-0202"/>
      <sheetName val="0302,0321"/>
      <sheetName val="08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>
            <v>2</v>
          </cell>
          <cell r="C8">
            <v>2000</v>
          </cell>
          <cell r="D8">
            <v>2000</v>
          </cell>
        </row>
        <row r="10">
          <cell r="C10">
            <v>1500</v>
          </cell>
          <cell r="D10">
            <v>4000</v>
          </cell>
        </row>
        <row r="12">
          <cell r="D12">
            <v>5</v>
          </cell>
        </row>
        <row r="14">
          <cell r="B14">
            <v>27160</v>
          </cell>
          <cell r="C14">
            <v>7640</v>
          </cell>
          <cell r="D14">
            <v>350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výdaje"/>
      <sheetName val="zdroj krytí"/>
      <sheetName val="investiční výdaje"/>
      <sheetName val="odpisy"/>
      <sheetName val="zdaň.č."/>
      <sheetName val="příjmy výhled"/>
      <sheetName val="výdaje výhled"/>
      <sheetName val="01"/>
      <sheetName val="0205-0202"/>
      <sheetName val="0302,0321"/>
      <sheetName val="0400,0413,0421"/>
      <sheetName val="08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500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OZČ"/>
      <sheetName val="rozpočet  OZČ EP"/>
      <sheetName val="rozpočet  OZČKartouzská"/>
      <sheetName val="List1"/>
    </sheetNames>
    <sheetDataSet>
      <sheetData sheetId="0">
        <row r="12">
          <cell r="C12">
            <v>5895</v>
          </cell>
        </row>
      </sheetData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41"/>
    </sheetNames>
    <sheetDataSet>
      <sheetData sheetId="0">
        <row r="5">
          <cell r="D5">
            <v>250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43"/>
    </sheetNames>
    <sheetDataSet>
      <sheetData sheetId="0">
        <row r="4">
          <cell r="B4">
            <v>3000</v>
          </cell>
        </row>
        <row r="9">
          <cell r="B9">
            <v>1000</v>
          </cell>
        </row>
        <row r="12">
          <cell r="C12">
            <v>2050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10"/>
    </sheetNames>
    <sheetDataSet>
      <sheetData sheetId="0">
        <row r="22">
          <cell r="B22">
            <v>100</v>
          </cell>
        </row>
        <row r="23">
          <cell r="B23">
            <v>560</v>
          </cell>
        </row>
        <row r="26">
          <cell r="B26">
            <v>1100</v>
          </cell>
        </row>
        <row r="29">
          <cell r="B29">
            <v>50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16"/>
    </sheetNames>
    <sheetDataSet>
      <sheetData sheetId="0">
        <row r="3">
          <cell r="D3">
            <v>60</v>
          </cell>
        </row>
        <row r="4">
          <cell r="D4">
            <v>30</v>
          </cell>
        </row>
        <row r="5">
          <cell r="D5">
            <v>20</v>
          </cell>
        </row>
        <row r="6">
          <cell r="D6">
            <v>15</v>
          </cell>
        </row>
        <row r="7">
          <cell r="D7">
            <v>470</v>
          </cell>
        </row>
        <row r="8">
          <cell r="D8">
            <v>2850</v>
          </cell>
        </row>
        <row r="9">
          <cell r="B9">
            <v>120</v>
          </cell>
          <cell r="C9">
            <v>120</v>
          </cell>
          <cell r="D9">
            <v>2110</v>
          </cell>
        </row>
        <row r="11">
          <cell r="D11">
            <v>685</v>
          </cell>
        </row>
        <row r="12">
          <cell r="D12">
            <v>30</v>
          </cell>
        </row>
        <row r="13">
          <cell r="D13">
            <v>2030</v>
          </cell>
        </row>
        <row r="14">
          <cell r="D14">
            <v>2440</v>
          </cell>
        </row>
        <row r="15">
          <cell r="D15">
            <v>550</v>
          </cell>
        </row>
        <row r="18">
          <cell r="D18">
            <v>1150</v>
          </cell>
        </row>
        <row r="19">
          <cell r="D19">
            <v>20</v>
          </cell>
        </row>
        <row r="20">
          <cell r="D20">
            <v>500</v>
          </cell>
        </row>
        <row r="21">
          <cell r="B21">
            <v>200</v>
          </cell>
          <cell r="C21">
            <v>200</v>
          </cell>
          <cell r="D21">
            <v>405</v>
          </cell>
        </row>
        <row r="23">
          <cell r="B23">
            <v>400</v>
          </cell>
          <cell r="C23">
            <v>400</v>
          </cell>
          <cell r="D23">
            <v>17626</v>
          </cell>
        </row>
        <row r="25">
          <cell r="D25">
            <v>2380</v>
          </cell>
        </row>
        <row r="26">
          <cell r="B26">
            <v>200</v>
          </cell>
          <cell r="C26">
            <v>200</v>
          </cell>
          <cell r="D26">
            <v>250</v>
          </cell>
        </row>
        <row r="29">
          <cell r="D29">
            <v>50</v>
          </cell>
        </row>
        <row r="31">
          <cell r="D31">
            <v>40</v>
          </cell>
        </row>
        <row r="33">
          <cell r="D33">
            <v>100</v>
          </cell>
        </row>
        <row r="34">
          <cell r="D34">
            <v>5950</v>
          </cell>
        </row>
        <row r="35">
          <cell r="D35">
            <v>1700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9"/>
    </sheetNames>
    <sheetDataSet>
      <sheetData sheetId="0">
        <row r="3">
          <cell r="B3">
            <v>285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13"/>
    </sheetNames>
    <sheetDataSet>
      <sheetData sheetId="0">
        <row r="4">
          <cell r="B4">
            <v>150</v>
          </cell>
        </row>
        <row r="6">
          <cell r="B6">
            <v>15</v>
          </cell>
        </row>
        <row r="7">
          <cell r="B7">
            <v>140</v>
          </cell>
        </row>
        <row r="9">
          <cell r="B9">
            <v>3</v>
          </cell>
        </row>
        <row r="10">
          <cell r="B10">
            <v>30</v>
          </cell>
        </row>
        <row r="18">
          <cell r="B18">
            <v>1200</v>
          </cell>
        </row>
        <row r="20">
          <cell r="B20">
            <v>12000</v>
          </cell>
        </row>
        <row r="22">
          <cell r="B22">
            <v>16500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17"/>
    </sheetNames>
    <sheetDataSet>
      <sheetData sheetId="0">
        <row r="3">
          <cell r="B3">
            <v>7960</v>
          </cell>
        </row>
        <row r="4">
          <cell r="B4">
            <v>1129</v>
          </cell>
        </row>
        <row r="6">
          <cell r="B6">
            <v>250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"/>
    </sheetNames>
    <sheetDataSet>
      <sheetData sheetId="0">
        <row r="3">
          <cell r="E3">
            <v>2600</v>
          </cell>
        </row>
        <row r="4">
          <cell r="E4">
            <v>1060</v>
          </cell>
        </row>
        <row r="6">
          <cell r="B6">
            <v>80</v>
          </cell>
          <cell r="C6">
            <v>160</v>
          </cell>
          <cell r="D6">
            <v>50</v>
          </cell>
          <cell r="E6">
            <v>1635.2</v>
          </cell>
        </row>
        <row r="7">
          <cell r="E7">
            <v>3239.2</v>
          </cell>
        </row>
        <row r="8">
          <cell r="E8">
            <v>10267.5</v>
          </cell>
        </row>
        <row r="9">
          <cell r="B9">
            <v>338</v>
          </cell>
          <cell r="C9">
            <v>676</v>
          </cell>
          <cell r="E9">
            <v>5832</v>
          </cell>
        </row>
        <row r="11">
          <cell r="E11">
            <v>890.8</v>
          </cell>
        </row>
        <row r="12">
          <cell r="E12">
            <v>1300</v>
          </cell>
        </row>
        <row r="14">
          <cell r="E14">
            <v>5300</v>
          </cell>
        </row>
        <row r="15">
          <cell r="E15">
            <v>9300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">
          <cell r="B2">
            <v>6336</v>
          </cell>
        </row>
        <row r="3">
          <cell r="B3">
            <v>100</v>
          </cell>
        </row>
        <row r="4">
          <cell r="B4">
            <v>4500</v>
          </cell>
          <cell r="C4">
            <v>500</v>
          </cell>
        </row>
        <row r="6">
          <cell r="C6">
            <v>145</v>
          </cell>
        </row>
        <row r="8">
          <cell r="C8">
            <v>12</v>
          </cell>
        </row>
      </sheetData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6"/>
    </sheetNames>
    <sheetDataSet>
      <sheetData sheetId="0">
        <row r="3">
          <cell r="C3">
            <v>2841.6</v>
          </cell>
        </row>
        <row r="5">
          <cell r="C5">
            <v>350</v>
          </cell>
        </row>
        <row r="7">
          <cell r="B7">
            <v>52.9</v>
          </cell>
          <cell r="C7">
            <v>3292.8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Č celkem-příjmy "/>
      <sheetName val="HČ celkem -výnosy"/>
      <sheetName val="plán OZČ "/>
    </sheetNames>
    <sheetDataSet>
      <sheetData sheetId="0"/>
      <sheetData sheetId="1"/>
      <sheetData sheetId="2">
        <row r="11">
          <cell r="C11">
            <v>80</v>
          </cell>
        </row>
        <row r="14">
          <cell r="C14">
            <v>100</v>
          </cell>
        </row>
        <row r="24">
          <cell r="C24">
            <v>300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009"/>
    </sheetNames>
    <sheetDataSet>
      <sheetData sheetId="0">
        <row r="3">
          <cell r="B3">
            <v>117</v>
          </cell>
          <cell r="D3">
            <v>3</v>
          </cell>
        </row>
        <row r="6">
          <cell r="E6">
            <v>3000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"/>
    </sheetNames>
    <sheetDataSet>
      <sheetData sheetId="0">
        <row r="3">
          <cell r="B3">
            <v>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Č celkem-příjmy "/>
      <sheetName val="HČ celkem -výnosy"/>
      <sheetName val="finanční plán"/>
    </sheetNames>
    <sheetDataSet>
      <sheetData sheetId="0"/>
      <sheetData sheetId="1"/>
      <sheetData sheetId="2">
        <row r="14">
          <cell r="C14">
            <v>22110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OZČ"/>
      <sheetName val="rozpočet  OZČ EP"/>
      <sheetName val="rozpočet  OZČKartouzská"/>
      <sheetName val="List1"/>
    </sheetNames>
    <sheetDataSet>
      <sheetData sheetId="0">
        <row r="23">
          <cell r="C23">
            <v>20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Č celkem-příjmy "/>
      <sheetName val="HČ celkem -výnosy"/>
      <sheetName val="rozpočet 04-správní firmy"/>
    </sheetNames>
    <sheetDataSet>
      <sheetData sheetId="0"/>
      <sheetData sheetId="1"/>
      <sheetData sheetId="2">
        <row r="25">
          <cell r="C25">
            <v>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investiční výdaje"/>
      <sheetName val="odpisy"/>
      <sheetName val="zdaň.činnost"/>
      <sheetName val="ost. zdaň.č."/>
      <sheetName val="zdaňovaná činnost celkem"/>
      <sheetName val="rozp výhled"/>
      <sheetName val="zásobník"/>
      <sheetName val="0113, 0115, 0143"/>
      <sheetName val="0215, 0241,0241p"/>
      <sheetName val="0313, 0315,  0341"/>
      <sheetName val="0411, 0413, 0417,  0426"/>
      <sheetName val="0440 ZŠ MŠ"/>
      <sheetName val="0440,  0441, "/>
      <sheetName val="0513, 0539"/>
      <sheetName val="0608, 0611"/>
      <sheetName val="0613,0615 "/>
      <sheetName val="0637, 0639"/>
      <sheetName val="0713, 0714"/>
      <sheetName val="0739, 0741"/>
      <sheetName val="0813, 0839,0841, 0843"/>
      <sheetName val="0910 "/>
      <sheetName val="0909, 0911, 0913"/>
      <sheetName val="0917, 0924"/>
      <sheetName val="0926"/>
      <sheetName val="0926SF, 0937, 1009, 1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66130</v>
          </cell>
          <cell r="F8">
            <v>1400</v>
          </cell>
        </row>
        <row r="9">
          <cell r="D9">
            <v>30199.5</v>
          </cell>
          <cell r="F9">
            <v>3000</v>
          </cell>
        </row>
        <row r="10">
          <cell r="F10">
            <v>1180</v>
          </cell>
        </row>
        <row r="11">
          <cell r="D11">
            <v>2161</v>
          </cell>
          <cell r="F11">
            <v>3000</v>
          </cell>
        </row>
        <row r="12">
          <cell r="D12">
            <v>9877.9</v>
          </cell>
          <cell r="F12">
            <v>200</v>
          </cell>
        </row>
        <row r="13">
          <cell r="D13">
            <v>1070</v>
          </cell>
          <cell r="F13">
            <v>200</v>
          </cell>
        </row>
        <row r="14">
          <cell r="D14">
            <v>7358.8</v>
          </cell>
          <cell r="F14">
            <v>8746.5</v>
          </cell>
        </row>
        <row r="16">
          <cell r="F16">
            <v>20000</v>
          </cell>
        </row>
        <row r="17">
          <cell r="D17">
            <v>9041</v>
          </cell>
          <cell r="F17">
            <v>23383</v>
          </cell>
        </row>
        <row r="18">
          <cell r="D18">
            <v>5408.8</v>
          </cell>
          <cell r="F18">
            <v>100</v>
          </cell>
        </row>
        <row r="19">
          <cell r="F19">
            <v>1000</v>
          </cell>
        </row>
        <row r="20">
          <cell r="F20">
            <v>5000</v>
          </cell>
        </row>
        <row r="21">
          <cell r="F21">
            <v>187000</v>
          </cell>
        </row>
        <row r="22">
          <cell r="F22">
            <v>53000</v>
          </cell>
        </row>
        <row r="24">
          <cell r="D24">
            <v>55117</v>
          </cell>
          <cell r="F24">
            <v>5600</v>
          </cell>
        </row>
        <row r="25">
          <cell r="D25">
            <v>86000.4</v>
          </cell>
          <cell r="F25">
            <v>8397.7999999999993</v>
          </cell>
        </row>
        <row r="26">
          <cell r="D26">
            <v>909</v>
          </cell>
          <cell r="F26">
            <v>2000</v>
          </cell>
        </row>
        <row r="27">
          <cell r="D27">
            <v>718</v>
          </cell>
          <cell r="F27">
            <v>1306.5</v>
          </cell>
        </row>
        <row r="28">
          <cell r="D28">
            <v>2687</v>
          </cell>
          <cell r="F28">
            <v>4020</v>
          </cell>
        </row>
        <row r="29">
          <cell r="F29">
            <v>190000</v>
          </cell>
        </row>
        <row r="30">
          <cell r="F30">
            <v>54500</v>
          </cell>
        </row>
        <row r="31">
          <cell r="D31">
            <v>8080</v>
          </cell>
          <cell r="F31">
            <v>180</v>
          </cell>
        </row>
        <row r="32">
          <cell r="F32">
            <v>1000</v>
          </cell>
        </row>
        <row r="33">
          <cell r="F33">
            <v>197000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view="pageBreakPreview" zoomScaleNormal="100" zoomScaleSheetLayoutView="100" workbookViewId="0">
      <pane ySplit="5" topLeftCell="A6" activePane="bottomLeft" state="frozen"/>
      <selection pane="bottomLeft" activeCell="L16" sqref="L16"/>
    </sheetView>
  </sheetViews>
  <sheetFormatPr defaultRowHeight="15" x14ac:dyDescent="0.2"/>
  <cols>
    <col min="1" max="1" width="8.85546875" style="67" customWidth="1"/>
    <col min="2" max="2" width="10.28515625" style="67" customWidth="1"/>
    <col min="3" max="3" width="66.140625" style="67" customWidth="1"/>
    <col min="4" max="7" width="12.140625" style="67" customWidth="1"/>
    <col min="8" max="8" width="14.42578125" style="67" customWidth="1"/>
    <col min="9" max="16384" width="9.140625" style="67"/>
  </cols>
  <sheetData>
    <row r="1" spans="1:7" ht="55.5" customHeight="1" thickBot="1" x14ac:dyDescent="0.25">
      <c r="A1" s="2043" t="s">
        <v>708</v>
      </c>
      <c r="B1" s="2043"/>
      <c r="C1" s="2043"/>
      <c r="D1" s="2043"/>
      <c r="E1" s="2043"/>
      <c r="F1" s="2043"/>
      <c r="G1" s="154" t="s">
        <v>250</v>
      </c>
    </row>
    <row r="2" spans="1:7" ht="30.75" customHeight="1" x14ac:dyDescent="0.2">
      <c r="A2" s="2031" t="s">
        <v>66</v>
      </c>
      <c r="B2" s="2032"/>
      <c r="C2" s="2033"/>
      <c r="D2" s="2034" t="s">
        <v>482</v>
      </c>
      <c r="E2" s="2034" t="s">
        <v>713</v>
      </c>
      <c r="F2" s="2034" t="s">
        <v>714</v>
      </c>
      <c r="G2" s="2024" t="s">
        <v>483</v>
      </c>
    </row>
    <row r="3" spans="1:7" ht="22.5" customHeight="1" x14ac:dyDescent="0.2">
      <c r="A3" s="2027" t="s">
        <v>197</v>
      </c>
      <c r="B3" s="2029" t="s">
        <v>176</v>
      </c>
      <c r="C3" s="2030"/>
      <c r="D3" s="2035"/>
      <c r="E3" s="2035"/>
      <c r="F3" s="2035"/>
      <c r="G3" s="2025"/>
    </row>
    <row r="4" spans="1:7" ht="21.75" customHeight="1" x14ac:dyDescent="0.2">
      <c r="A4" s="2028"/>
      <c r="B4" s="66" t="s">
        <v>198</v>
      </c>
      <c r="C4" s="66" t="s">
        <v>184</v>
      </c>
      <c r="D4" s="2036"/>
      <c r="E4" s="2036"/>
      <c r="F4" s="2036"/>
      <c r="G4" s="2026"/>
    </row>
    <row r="5" spans="1:7" ht="21.75" hidden="1" customHeight="1" x14ac:dyDescent="0.2">
      <c r="A5" s="2047" t="s">
        <v>200</v>
      </c>
      <c r="B5" s="126"/>
      <c r="C5" s="157"/>
      <c r="D5" s="132"/>
      <c r="E5" s="132"/>
      <c r="F5" s="132"/>
      <c r="G5" s="1849"/>
    </row>
    <row r="6" spans="1:7" ht="21.75" customHeight="1" x14ac:dyDescent="0.2">
      <c r="A6" s="2048"/>
      <c r="B6" s="127">
        <v>1341</v>
      </c>
      <c r="C6" s="158" t="s">
        <v>68</v>
      </c>
      <c r="D6" s="133">
        <v>2700</v>
      </c>
      <c r="E6" s="133">
        <v>2700</v>
      </c>
      <c r="F6" s="133">
        <v>2042.7</v>
      </c>
      <c r="G6" s="1850">
        <v>2700</v>
      </c>
    </row>
    <row r="7" spans="1:7" ht="21.75" customHeight="1" x14ac:dyDescent="0.2">
      <c r="A7" s="2048"/>
      <c r="B7" s="127">
        <v>1342</v>
      </c>
      <c r="C7" s="158" t="s">
        <v>322</v>
      </c>
      <c r="D7" s="133">
        <v>800</v>
      </c>
      <c r="E7" s="133">
        <v>800</v>
      </c>
      <c r="F7" s="133">
        <v>1016.6</v>
      </c>
      <c r="G7" s="1851">
        <v>1000</v>
      </c>
    </row>
    <row r="8" spans="1:7" ht="21.75" customHeight="1" x14ac:dyDescent="0.2">
      <c r="A8" s="2048"/>
      <c r="B8" s="127">
        <v>1343</v>
      </c>
      <c r="C8" s="158" t="s">
        <v>69</v>
      </c>
      <c r="D8" s="133">
        <v>14400</v>
      </c>
      <c r="E8" s="133">
        <v>14400</v>
      </c>
      <c r="F8" s="133">
        <v>12465.6</v>
      </c>
      <c r="G8" s="1851">
        <v>14500</v>
      </c>
    </row>
    <row r="9" spans="1:7" ht="21.75" customHeight="1" x14ac:dyDescent="0.2">
      <c r="A9" s="2048"/>
      <c r="B9" s="127">
        <v>1344</v>
      </c>
      <c r="C9" s="158" t="s">
        <v>70</v>
      </c>
      <c r="D9" s="133">
        <v>160</v>
      </c>
      <c r="E9" s="133">
        <v>160</v>
      </c>
      <c r="F9" s="133">
        <v>91</v>
      </c>
      <c r="G9" s="1851">
        <v>300</v>
      </c>
    </row>
    <row r="10" spans="1:7" ht="21.75" customHeight="1" x14ac:dyDescent="0.2">
      <c r="A10" s="2048"/>
      <c r="B10" s="127">
        <v>1345</v>
      </c>
      <c r="C10" s="158" t="s">
        <v>71</v>
      </c>
      <c r="D10" s="133">
        <v>1000</v>
      </c>
      <c r="E10" s="133">
        <v>1000</v>
      </c>
      <c r="F10" s="133">
        <v>1176.0999999999999</v>
      </c>
      <c r="G10" s="1851">
        <v>1100</v>
      </c>
    </row>
    <row r="11" spans="1:7" ht="21.75" customHeight="1" x14ac:dyDescent="0.2">
      <c r="A11" s="2048"/>
      <c r="B11" s="127">
        <v>1361</v>
      </c>
      <c r="C11" s="1847" t="s">
        <v>37</v>
      </c>
      <c r="D11" s="1848">
        <v>13500</v>
      </c>
      <c r="E11" s="133">
        <v>13500</v>
      </c>
      <c r="F11" s="133">
        <v>11442</v>
      </c>
      <c r="G11" s="1850">
        <v>13600</v>
      </c>
    </row>
    <row r="12" spans="1:7" ht="21.75" customHeight="1" thickBot="1" x14ac:dyDescent="0.25">
      <c r="A12" s="2048"/>
      <c r="B12" s="141">
        <v>1511</v>
      </c>
      <c r="C12" s="159" t="s">
        <v>302</v>
      </c>
      <c r="D12" s="148">
        <v>61300</v>
      </c>
      <c r="E12" s="148">
        <v>61300</v>
      </c>
      <c r="F12" s="148">
        <v>49807.4</v>
      </c>
      <c r="G12" s="1852">
        <v>61420</v>
      </c>
    </row>
    <row r="13" spans="1:7" ht="30.75" customHeight="1" thickTop="1" x14ac:dyDescent="0.2">
      <c r="A13" s="2049"/>
      <c r="B13" s="2045" t="s">
        <v>199</v>
      </c>
      <c r="C13" s="2046"/>
      <c r="D13" s="608">
        <f>SUM(D5:D12)</f>
        <v>93860</v>
      </c>
      <c r="E13" s="142">
        <f>SUM(E5:E12)</f>
        <v>93860</v>
      </c>
      <c r="F13" s="142">
        <f>SUM(F6:F12)</f>
        <v>78041.399999999994</v>
      </c>
      <c r="G13" s="1853">
        <f>SUM(G5:G12)</f>
        <v>94620</v>
      </c>
    </row>
    <row r="14" spans="1:7" ht="18" hidden="1" customHeight="1" x14ac:dyDescent="0.2">
      <c r="A14" s="2047" t="s">
        <v>201</v>
      </c>
      <c r="B14" s="70">
        <v>2111</v>
      </c>
      <c r="C14" s="67" t="s">
        <v>81</v>
      </c>
      <c r="D14" s="1386">
        <v>0</v>
      </c>
      <c r="E14" s="135">
        <v>0</v>
      </c>
      <c r="F14" s="135"/>
      <c r="G14" s="1854">
        <v>0</v>
      </c>
    </row>
    <row r="15" spans="1:7" ht="18" hidden="1" customHeight="1" x14ac:dyDescent="0.2">
      <c r="A15" s="2048"/>
      <c r="B15" s="70" t="s">
        <v>209</v>
      </c>
      <c r="C15" s="69" t="s">
        <v>205</v>
      </c>
      <c r="D15" s="1387">
        <v>0</v>
      </c>
      <c r="E15" s="136">
        <v>0</v>
      </c>
      <c r="F15" s="136"/>
      <c r="G15" s="1855">
        <v>0</v>
      </c>
    </row>
    <row r="16" spans="1:7" ht="21" customHeight="1" x14ac:dyDescent="0.2">
      <c r="A16" s="2048"/>
      <c r="B16" s="1389">
        <v>2111</v>
      </c>
      <c r="C16" s="1388" t="s">
        <v>81</v>
      </c>
      <c r="D16" s="1387">
        <v>0</v>
      </c>
      <c r="E16" s="136">
        <v>0</v>
      </c>
      <c r="F16" s="1571">
        <v>38.1</v>
      </c>
      <c r="G16" s="1856">
        <v>0</v>
      </c>
    </row>
    <row r="17" spans="1:9" ht="21" customHeight="1" x14ac:dyDescent="0.2">
      <c r="A17" s="2048"/>
      <c r="B17" s="1389">
        <v>2123</v>
      </c>
      <c r="C17" s="1574" t="s">
        <v>721</v>
      </c>
      <c r="D17" s="1573">
        <v>0</v>
      </c>
      <c r="E17" s="1573">
        <v>0</v>
      </c>
      <c r="F17" s="136">
        <v>134</v>
      </c>
      <c r="G17" s="1855">
        <v>0</v>
      </c>
    </row>
    <row r="18" spans="1:9" ht="21" customHeight="1" x14ac:dyDescent="0.2">
      <c r="A18" s="2048"/>
      <c r="B18" s="1390">
        <v>2141</v>
      </c>
      <c r="C18" s="1575" t="s">
        <v>38</v>
      </c>
      <c r="D18" s="1577">
        <v>3800</v>
      </c>
      <c r="E18" s="1577">
        <v>3800</v>
      </c>
      <c r="F18" s="1578">
        <v>197.7</v>
      </c>
      <c r="G18" s="1857">
        <v>350</v>
      </c>
    </row>
    <row r="19" spans="1:9" ht="21" customHeight="1" x14ac:dyDescent="0.2">
      <c r="A19" s="2048"/>
      <c r="B19" s="127" t="s">
        <v>208</v>
      </c>
      <c r="C19" s="1576" t="s">
        <v>323</v>
      </c>
      <c r="D19" s="137">
        <v>4100</v>
      </c>
      <c r="E19" s="137">
        <v>4100</v>
      </c>
      <c r="F19" s="1572">
        <v>1157.5</v>
      </c>
      <c r="G19" s="1858">
        <v>13832</v>
      </c>
    </row>
    <row r="20" spans="1:9" ht="21" hidden="1" customHeight="1" x14ac:dyDescent="0.2">
      <c r="A20" s="2048"/>
      <c r="B20" s="127">
        <v>2122</v>
      </c>
      <c r="C20" s="158" t="s">
        <v>175</v>
      </c>
      <c r="D20" s="133"/>
      <c r="E20" s="133"/>
      <c r="F20" s="133"/>
      <c r="G20" s="1850"/>
    </row>
    <row r="21" spans="1:9" ht="21" hidden="1" customHeight="1" x14ac:dyDescent="0.2">
      <c r="A21" s="2048"/>
      <c r="B21" s="127">
        <v>2221</v>
      </c>
      <c r="C21" s="158" t="s">
        <v>206</v>
      </c>
      <c r="D21" s="133"/>
      <c r="E21" s="133"/>
      <c r="F21" s="133"/>
      <c r="G21" s="1850"/>
    </row>
    <row r="22" spans="1:9" ht="21" hidden="1" customHeight="1" x14ac:dyDescent="0.2">
      <c r="A22" s="2048"/>
      <c r="B22" s="127">
        <v>2229</v>
      </c>
      <c r="C22" s="158" t="s">
        <v>7</v>
      </c>
      <c r="D22" s="133"/>
      <c r="E22" s="133"/>
      <c r="F22" s="133"/>
      <c r="G22" s="1850"/>
    </row>
    <row r="23" spans="1:9" ht="21" hidden="1" customHeight="1" x14ac:dyDescent="0.2">
      <c r="A23" s="2048"/>
      <c r="B23" s="127">
        <v>2322</v>
      </c>
      <c r="C23" s="158" t="s">
        <v>86</v>
      </c>
      <c r="D23" s="133"/>
      <c r="E23" s="133"/>
      <c r="F23" s="133"/>
      <c r="G23" s="1850"/>
    </row>
    <row r="24" spans="1:9" ht="21" customHeight="1" x14ac:dyDescent="0.2">
      <c r="A24" s="2048"/>
      <c r="B24" s="127">
        <v>2229</v>
      </c>
      <c r="C24" s="158" t="s">
        <v>205</v>
      </c>
      <c r="D24" s="133">
        <v>0</v>
      </c>
      <c r="E24" s="133">
        <v>3281.2</v>
      </c>
      <c r="F24" s="133">
        <v>3246.5</v>
      </c>
      <c r="G24" s="1850">
        <v>1922</v>
      </c>
    </row>
    <row r="25" spans="1:9" ht="21" customHeight="1" x14ac:dyDescent="0.2">
      <c r="A25" s="2048"/>
      <c r="B25" s="127">
        <v>2321</v>
      </c>
      <c r="C25" s="158" t="s">
        <v>709</v>
      </c>
      <c r="D25" s="133">
        <v>0</v>
      </c>
      <c r="E25" s="133">
        <v>400</v>
      </c>
      <c r="F25" s="133">
        <v>400</v>
      </c>
      <c r="G25" s="1850">
        <v>0</v>
      </c>
    </row>
    <row r="26" spans="1:9" ht="21" customHeight="1" x14ac:dyDescent="0.2">
      <c r="A26" s="2048"/>
      <c r="B26" s="127">
        <v>2322</v>
      </c>
      <c r="C26" s="158" t="s">
        <v>86</v>
      </c>
      <c r="D26" s="133">
        <v>0</v>
      </c>
      <c r="E26" s="133">
        <v>0</v>
      </c>
      <c r="F26" s="133">
        <v>165.1</v>
      </c>
      <c r="G26" s="1850">
        <v>100</v>
      </c>
    </row>
    <row r="27" spans="1:9" ht="30.75" customHeight="1" thickBot="1" x14ac:dyDescent="0.25">
      <c r="A27" s="2048"/>
      <c r="B27" s="1391" t="s">
        <v>722</v>
      </c>
      <c r="C27" s="158" t="s">
        <v>148</v>
      </c>
      <c r="D27" s="133">
        <v>1900</v>
      </c>
      <c r="E27" s="133">
        <v>2270.6999999999998</v>
      </c>
      <c r="F27" s="133">
        <v>3910.6</v>
      </c>
      <c r="G27" s="1850">
        <v>2500</v>
      </c>
    </row>
    <row r="28" spans="1:9" ht="21.75" hidden="1" customHeight="1" thickBot="1" x14ac:dyDescent="0.25">
      <c r="A28" s="2048"/>
      <c r="B28" s="127">
        <v>2324</v>
      </c>
      <c r="C28" s="158" t="s">
        <v>39</v>
      </c>
      <c r="D28" s="133">
        <v>0</v>
      </c>
      <c r="E28" s="133">
        <v>0</v>
      </c>
      <c r="F28" s="133"/>
      <c r="G28" s="1850">
        <v>0</v>
      </c>
    </row>
    <row r="29" spans="1:9" ht="29.25" customHeight="1" thickTop="1" x14ac:dyDescent="0.2">
      <c r="A29" s="2049"/>
      <c r="B29" s="2045" t="s">
        <v>204</v>
      </c>
      <c r="C29" s="2063"/>
      <c r="D29" s="142">
        <f>SUM(D14:D28)</f>
        <v>9800</v>
      </c>
      <c r="E29" s="142">
        <f>SUM(E14:E28)</f>
        <v>13851.900000000001</v>
      </c>
      <c r="F29" s="142">
        <f>SUM(F16:F27)</f>
        <v>9249.5</v>
      </c>
      <c r="G29" s="1853">
        <f>SUM(G14:G28)</f>
        <v>18704</v>
      </c>
    </row>
    <row r="30" spans="1:9" ht="30.75" customHeight="1" x14ac:dyDescent="0.2">
      <c r="A30" s="2060" t="s">
        <v>40</v>
      </c>
      <c r="B30" s="2061"/>
      <c r="C30" s="2062"/>
      <c r="D30" s="230">
        <f>D13+D29</f>
        <v>103660</v>
      </c>
      <c r="E30" s="230">
        <f>E13+E29</f>
        <v>107711.9</v>
      </c>
      <c r="F30" s="230">
        <f>F13+F29</f>
        <v>87290.9</v>
      </c>
      <c r="G30" s="1859">
        <f>G13+G29</f>
        <v>113324</v>
      </c>
      <c r="I30" s="67" t="s">
        <v>958</v>
      </c>
    </row>
    <row r="31" spans="1:9" ht="7.5" hidden="1" customHeight="1" x14ac:dyDescent="0.2">
      <c r="A31" s="2059" t="s">
        <v>202</v>
      </c>
      <c r="B31" s="84">
        <v>4111</v>
      </c>
      <c r="C31" s="85" t="s">
        <v>132</v>
      </c>
      <c r="D31" s="138">
        <v>0</v>
      </c>
      <c r="E31" s="138">
        <v>0</v>
      </c>
      <c r="F31" s="138">
        <v>0</v>
      </c>
      <c r="G31" s="1860">
        <v>0</v>
      </c>
      <c r="H31" s="69"/>
    </row>
    <row r="32" spans="1:9" ht="22.5" customHeight="1" x14ac:dyDescent="0.2">
      <c r="A32" s="2056"/>
      <c r="B32" s="231">
        <v>4137</v>
      </c>
      <c r="C32" s="161" t="s">
        <v>324</v>
      </c>
      <c r="D32" s="139">
        <v>51513</v>
      </c>
      <c r="E32" s="139">
        <v>100497.3</v>
      </c>
      <c r="F32" s="139">
        <v>89060.800000000003</v>
      </c>
      <c r="G32" s="1861">
        <v>55280</v>
      </c>
      <c r="H32" s="61"/>
      <c r="I32" s="68">
        <f>G32-D32</f>
        <v>3767</v>
      </c>
    </row>
    <row r="33" spans="1:10" ht="22.5" hidden="1" customHeight="1" x14ac:dyDescent="0.2">
      <c r="A33" s="2056"/>
      <c r="B33" s="160">
        <v>4116</v>
      </c>
      <c r="C33" s="162" t="s">
        <v>131</v>
      </c>
      <c r="D33" s="140"/>
      <c r="E33" s="140"/>
      <c r="F33" s="140"/>
      <c r="G33" s="1862"/>
      <c r="H33" s="69"/>
    </row>
    <row r="34" spans="1:10" ht="22.5" customHeight="1" x14ac:dyDescent="0.2">
      <c r="A34" s="2056"/>
      <c r="B34" s="160">
        <v>4137</v>
      </c>
      <c r="C34" s="162" t="s">
        <v>325</v>
      </c>
      <c r="D34" s="140">
        <v>254238</v>
      </c>
      <c r="E34" s="140">
        <v>605774.4</v>
      </c>
      <c r="F34" s="140">
        <v>524356.30000000005</v>
      </c>
      <c r="G34" s="1862">
        <v>267400</v>
      </c>
      <c r="H34" s="69"/>
      <c r="I34" s="68">
        <f>G34-D34</f>
        <v>13162</v>
      </c>
    </row>
    <row r="35" spans="1:10" ht="22.5" hidden="1" customHeight="1" x14ac:dyDescent="0.2">
      <c r="A35" s="2056"/>
      <c r="B35" s="160">
        <v>4122</v>
      </c>
      <c r="C35" s="162" t="s">
        <v>149</v>
      </c>
      <c r="D35" s="140"/>
      <c r="E35" s="140"/>
      <c r="F35" s="140"/>
      <c r="G35" s="1862"/>
      <c r="H35" s="69"/>
    </row>
    <row r="36" spans="1:10" ht="22.5" hidden="1" customHeight="1" x14ac:dyDescent="0.2">
      <c r="A36" s="2056"/>
      <c r="B36" s="160">
        <v>4129</v>
      </c>
      <c r="C36" s="162" t="s">
        <v>6</v>
      </c>
      <c r="D36" s="140"/>
      <c r="E36" s="140"/>
      <c r="F36" s="140"/>
      <c r="G36" s="1862"/>
      <c r="H36" s="69"/>
    </row>
    <row r="37" spans="1:10" ht="22.5" customHeight="1" x14ac:dyDescent="0.2">
      <c r="A37" s="2056"/>
      <c r="B37" s="160">
        <v>4131</v>
      </c>
      <c r="C37" s="162" t="s">
        <v>711</v>
      </c>
      <c r="D37" s="140">
        <v>187815</v>
      </c>
      <c r="E37" s="140">
        <v>209371</v>
      </c>
      <c r="F37" s="140">
        <v>120569.5</v>
      </c>
      <c r="G37" s="1862">
        <f>240000-294</f>
        <v>239706</v>
      </c>
      <c r="H37" s="69"/>
    </row>
    <row r="38" spans="1:10" ht="22.5" customHeight="1" thickBot="1" x14ac:dyDescent="0.25">
      <c r="A38" s="2056"/>
      <c r="B38" s="160">
        <v>4132</v>
      </c>
      <c r="C38" s="162" t="s">
        <v>710</v>
      </c>
      <c r="D38" s="140">
        <v>0</v>
      </c>
      <c r="E38" s="140">
        <v>30.8</v>
      </c>
      <c r="F38" s="140">
        <v>30.8</v>
      </c>
      <c r="G38" s="1862">
        <v>0</v>
      </c>
      <c r="H38" s="69"/>
    </row>
    <row r="39" spans="1:10" ht="18" hidden="1" customHeight="1" x14ac:dyDescent="0.2">
      <c r="A39" s="2056"/>
      <c r="B39" s="128">
        <v>4221</v>
      </c>
      <c r="C39" s="131" t="s">
        <v>207</v>
      </c>
      <c r="D39" s="140">
        <v>0</v>
      </c>
      <c r="E39" s="140">
        <v>0</v>
      </c>
      <c r="F39" s="140">
        <f>SUM(F32:F38)</f>
        <v>734017.40000000014</v>
      </c>
      <c r="G39" s="1862">
        <v>0</v>
      </c>
      <c r="H39" s="69"/>
    </row>
    <row r="40" spans="1:10" ht="18" hidden="1" customHeight="1" x14ac:dyDescent="0.2">
      <c r="A40" s="2056"/>
      <c r="B40" s="143">
        <v>4222</v>
      </c>
      <c r="C40" s="144" t="s">
        <v>5</v>
      </c>
      <c r="D40" s="145">
        <v>0</v>
      </c>
      <c r="E40" s="145">
        <v>0</v>
      </c>
      <c r="F40" s="145"/>
      <c r="G40" s="1863">
        <v>0</v>
      </c>
      <c r="H40" s="69"/>
    </row>
    <row r="41" spans="1:10" ht="26.25" customHeight="1" thickTop="1" thickBot="1" x14ac:dyDescent="0.25">
      <c r="A41" s="2058"/>
      <c r="B41" s="2053" t="s">
        <v>204</v>
      </c>
      <c r="C41" s="2054"/>
      <c r="D41" s="269">
        <f>SUM(D31:D40)</f>
        <v>493566</v>
      </c>
      <c r="E41" s="269">
        <f>SUM(E31:E40)</f>
        <v>915673.50000000012</v>
      </c>
      <c r="F41" s="269">
        <v>734017.4</v>
      </c>
      <c r="G41" s="1864">
        <f>SUM(G31:G40)</f>
        <v>562386</v>
      </c>
      <c r="H41" s="69"/>
    </row>
    <row r="42" spans="1:10" ht="30" customHeight="1" thickBot="1" x14ac:dyDescent="0.25">
      <c r="A42" s="2050" t="s">
        <v>41</v>
      </c>
      <c r="B42" s="2051"/>
      <c r="C42" s="2052"/>
      <c r="D42" s="270">
        <f>D30+D41</f>
        <v>597226</v>
      </c>
      <c r="E42" s="270">
        <f>E30+E41</f>
        <v>1023385.4000000001</v>
      </c>
      <c r="F42" s="270">
        <f>F30+F41</f>
        <v>821308.3</v>
      </c>
      <c r="G42" s="1865">
        <f>G30+G41</f>
        <v>675710</v>
      </c>
      <c r="H42" s="69"/>
    </row>
    <row r="43" spans="1:10" ht="21.75" customHeight="1" x14ac:dyDescent="0.2">
      <c r="A43" s="2055" t="s">
        <v>203</v>
      </c>
      <c r="B43" s="2037" t="s">
        <v>2</v>
      </c>
      <c r="C43" s="2038"/>
      <c r="D43" s="261">
        <v>157019</v>
      </c>
      <c r="E43" s="261">
        <v>181651.9</v>
      </c>
      <c r="F43" s="261"/>
      <c r="G43" s="1866">
        <f>418235.9+7582.3</f>
        <v>425818.2</v>
      </c>
      <c r="H43" s="61"/>
      <c r="I43" s="68"/>
    </row>
    <row r="44" spans="1:10" ht="21" customHeight="1" x14ac:dyDescent="0.2">
      <c r="A44" s="2056"/>
      <c r="B44" s="2039" t="s">
        <v>252</v>
      </c>
      <c r="C44" s="2040"/>
      <c r="D44" s="134">
        <v>20323.400000000001</v>
      </c>
      <c r="E44" s="134">
        <v>13315.1</v>
      </c>
      <c r="F44" s="134"/>
      <c r="G44" s="1851">
        <v>20000</v>
      </c>
      <c r="H44" s="69"/>
      <c r="I44" s="68"/>
      <c r="J44" s="68"/>
    </row>
    <row r="45" spans="1:10" ht="21" hidden="1" customHeight="1" x14ac:dyDescent="0.2">
      <c r="A45" s="2056"/>
      <c r="B45" s="129"/>
      <c r="C45" s="130" t="s">
        <v>3</v>
      </c>
      <c r="D45" s="134"/>
      <c r="E45" s="134"/>
      <c r="F45" s="134"/>
      <c r="G45" s="1851"/>
      <c r="H45" s="61"/>
      <c r="I45" s="68"/>
    </row>
    <row r="46" spans="1:10" ht="0.75" hidden="1" customHeight="1" x14ac:dyDescent="0.2">
      <c r="A46" s="2056"/>
      <c r="B46" s="129"/>
      <c r="C46" s="130" t="s">
        <v>234</v>
      </c>
      <c r="D46" s="134"/>
      <c r="E46" s="134"/>
      <c r="F46" s="134"/>
      <c r="G46" s="1851"/>
      <c r="H46" s="69"/>
      <c r="I46" s="68"/>
    </row>
    <row r="47" spans="1:10" ht="21.75" hidden="1" customHeight="1" x14ac:dyDescent="0.2">
      <c r="A47" s="2056"/>
      <c r="B47" s="129"/>
      <c r="C47" s="130" t="s">
        <v>264</v>
      </c>
      <c r="D47" s="134"/>
      <c r="E47" s="134"/>
      <c r="F47" s="134"/>
      <c r="G47" s="1851"/>
      <c r="H47" s="69"/>
    </row>
    <row r="48" spans="1:10" ht="21.75" customHeight="1" x14ac:dyDescent="0.2">
      <c r="A48" s="2056"/>
      <c r="B48" s="2039" t="s">
        <v>363</v>
      </c>
      <c r="C48" s="2040"/>
      <c r="D48" s="134">
        <v>20000</v>
      </c>
      <c r="E48" s="134">
        <v>28136.1</v>
      </c>
      <c r="F48" s="134"/>
      <c r="G48" s="1851">
        <v>20060.3</v>
      </c>
      <c r="H48" s="69"/>
    </row>
    <row r="49" spans="1:10" ht="21.75" hidden="1" customHeight="1" x14ac:dyDescent="0.2">
      <c r="A49" s="2056"/>
      <c r="B49" s="146"/>
      <c r="C49" s="147" t="s">
        <v>277</v>
      </c>
      <c r="D49" s="134"/>
      <c r="E49" s="134"/>
      <c r="F49" s="134"/>
      <c r="G49" s="1851"/>
      <c r="H49" s="69"/>
    </row>
    <row r="50" spans="1:10" ht="21.75" customHeight="1" x14ac:dyDescent="0.2">
      <c r="A50" s="2056"/>
      <c r="B50" s="2039" t="s">
        <v>366</v>
      </c>
      <c r="C50" s="2040"/>
      <c r="D50" s="148">
        <v>350</v>
      </c>
      <c r="E50" s="148">
        <v>350</v>
      </c>
      <c r="F50" s="148"/>
      <c r="G50" s="1852">
        <v>350</v>
      </c>
      <c r="H50" s="69"/>
    </row>
    <row r="51" spans="1:10" ht="21.75" customHeight="1" x14ac:dyDescent="0.2">
      <c r="A51" s="2056"/>
      <c r="B51" s="2039" t="s">
        <v>450</v>
      </c>
      <c r="C51" s="2040"/>
      <c r="D51" s="148">
        <v>16797.400000000001</v>
      </c>
      <c r="E51" s="148">
        <v>16797.400000000001</v>
      </c>
      <c r="F51" s="148"/>
      <c r="G51" s="1852">
        <v>2296.1</v>
      </c>
      <c r="H51" s="69"/>
    </row>
    <row r="52" spans="1:10" ht="21.75" customHeight="1" x14ac:dyDescent="0.2">
      <c r="A52" s="2056"/>
      <c r="B52" s="2039" t="s">
        <v>438</v>
      </c>
      <c r="C52" s="2040"/>
      <c r="D52" s="148">
        <v>861.3</v>
      </c>
      <c r="E52" s="148">
        <v>861.3</v>
      </c>
      <c r="F52" s="148"/>
      <c r="G52" s="1852">
        <v>0</v>
      </c>
      <c r="H52" s="69"/>
    </row>
    <row r="53" spans="1:10" ht="21.75" customHeight="1" x14ac:dyDescent="0.2">
      <c r="A53" s="2056"/>
      <c r="B53" s="2039" t="s">
        <v>352</v>
      </c>
      <c r="C53" s="2040"/>
      <c r="D53" s="148">
        <v>28000</v>
      </c>
      <c r="E53" s="148">
        <v>27942</v>
      </c>
      <c r="F53" s="148"/>
      <c r="G53" s="1852">
        <v>21287</v>
      </c>
      <c r="H53" s="69"/>
    </row>
    <row r="54" spans="1:10" ht="21.75" customHeight="1" x14ac:dyDescent="0.2">
      <c r="A54" s="2056"/>
      <c r="B54" s="2041" t="s">
        <v>4</v>
      </c>
      <c r="C54" s="2042"/>
      <c r="D54" s="1741">
        <v>528.20000000000005</v>
      </c>
      <c r="E54" s="148">
        <v>586.20000000000005</v>
      </c>
      <c r="F54" s="1741"/>
      <c r="G54" s="1852">
        <v>1329.9</v>
      </c>
      <c r="H54" s="69"/>
    </row>
    <row r="55" spans="1:10" ht="21.75" customHeight="1" x14ac:dyDescent="0.2">
      <c r="A55" s="2057"/>
      <c r="B55" s="2022" t="s">
        <v>730</v>
      </c>
      <c r="C55" s="2023"/>
      <c r="D55" s="1387"/>
      <c r="E55" s="1573"/>
      <c r="F55" s="1573">
        <v>-269259.90000000002</v>
      </c>
      <c r="G55" s="1867"/>
      <c r="H55" s="69"/>
    </row>
    <row r="56" spans="1:10" ht="21.75" customHeight="1" thickBot="1" x14ac:dyDescent="0.25">
      <c r="A56" s="2056"/>
      <c r="B56" s="2020" t="s">
        <v>729</v>
      </c>
      <c r="C56" s="2021"/>
      <c r="D56" s="1742">
        <v>0</v>
      </c>
      <c r="E56" s="136">
        <v>0</v>
      </c>
      <c r="F56" s="136">
        <v>-223.9</v>
      </c>
      <c r="G56" s="1855">
        <v>0</v>
      </c>
      <c r="H56" s="69"/>
    </row>
    <row r="57" spans="1:10" ht="26.25" customHeight="1" thickTop="1" thickBot="1" x14ac:dyDescent="0.25">
      <c r="A57" s="2058"/>
      <c r="B57" s="2053" t="s">
        <v>204</v>
      </c>
      <c r="C57" s="2054"/>
      <c r="D57" s="927">
        <f>SUM(D43:D54)</f>
        <v>243879.3</v>
      </c>
      <c r="E57" s="927">
        <f>SUM(E43:E54)</f>
        <v>269640</v>
      </c>
      <c r="F57" s="927">
        <f>SUM(F55:F56)</f>
        <v>-269483.80000000005</v>
      </c>
      <c r="G57" s="1868">
        <f>SUM(G43:G56)</f>
        <v>491141.5</v>
      </c>
      <c r="H57" s="61"/>
      <c r="I57" s="68"/>
    </row>
    <row r="58" spans="1:10" ht="33.75" customHeight="1" thickBot="1" x14ac:dyDescent="0.25">
      <c r="A58" s="2050" t="s">
        <v>87</v>
      </c>
      <c r="B58" s="2051"/>
      <c r="C58" s="2052"/>
      <c r="D58" s="1869">
        <f>D42+D57</f>
        <v>841105.3</v>
      </c>
      <c r="E58" s="1869">
        <f>E42+E57</f>
        <v>1293025.4000000001</v>
      </c>
      <c r="F58" s="1869">
        <f>F42+F57</f>
        <v>551824.5</v>
      </c>
      <c r="G58" s="1870">
        <f>G42+G57</f>
        <v>1166851.5</v>
      </c>
      <c r="H58" s="68"/>
      <c r="J58" s="68"/>
    </row>
    <row r="59" spans="1:10" ht="33.75" customHeight="1" x14ac:dyDescent="0.2">
      <c r="A59" s="2044"/>
      <c r="B59" s="2044"/>
      <c r="C59" s="2044"/>
      <c r="D59" s="2044"/>
      <c r="E59" s="2044"/>
      <c r="F59" s="2044"/>
      <c r="G59" s="2044"/>
    </row>
    <row r="60" spans="1:10" x14ac:dyDescent="0.2">
      <c r="D60" s="68"/>
      <c r="E60" s="68"/>
      <c r="F60" s="68"/>
      <c r="G60" s="68"/>
    </row>
    <row r="62" spans="1:10" x14ac:dyDescent="0.2">
      <c r="I62" s="68"/>
    </row>
  </sheetData>
  <mergeCells count="30">
    <mergeCell ref="A1:F1"/>
    <mergeCell ref="A59:G59"/>
    <mergeCell ref="B13:C13"/>
    <mergeCell ref="A5:A13"/>
    <mergeCell ref="A58:C58"/>
    <mergeCell ref="B41:C41"/>
    <mergeCell ref="A14:A29"/>
    <mergeCell ref="A42:C42"/>
    <mergeCell ref="A43:A57"/>
    <mergeCell ref="A31:A41"/>
    <mergeCell ref="B57:C57"/>
    <mergeCell ref="A30:C30"/>
    <mergeCell ref="B29:C29"/>
    <mergeCell ref="B51:C51"/>
    <mergeCell ref="B52:C52"/>
    <mergeCell ref="B53:C53"/>
    <mergeCell ref="B56:C56"/>
    <mergeCell ref="B55:C55"/>
    <mergeCell ref="G2:G4"/>
    <mergeCell ref="A3:A4"/>
    <mergeCell ref="B3:C3"/>
    <mergeCell ref="A2:C2"/>
    <mergeCell ref="E2:E4"/>
    <mergeCell ref="F2:F4"/>
    <mergeCell ref="B43:C43"/>
    <mergeCell ref="D2:D4"/>
    <mergeCell ref="B44:C44"/>
    <mergeCell ref="B48:C48"/>
    <mergeCell ref="B50:C50"/>
    <mergeCell ref="B54:C54"/>
  </mergeCells>
  <phoneticPr fontId="0" type="noConversion"/>
  <printOptions horizontalCentered="1"/>
  <pageMargins left="0.43" right="0.51181102362204722" top="0.48" bottom="0.35433070866141736" header="0.23622047244094491" footer="0.15748031496062992"/>
  <pageSetup paperSize="9" scale="71" orientation="portrait" r:id="rId1"/>
  <headerFooter alignWithMargins="0">
    <oddFooter>&amp;L&amp;"Times New Roman,Obyčejné"&amp;8Rozpočet na rok 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ySplit="2" topLeftCell="A3" activePane="bottomLeft" state="frozen"/>
      <selection pane="bottomLeft" activeCell="I12" sqref="I12"/>
    </sheetView>
  </sheetViews>
  <sheetFormatPr defaultRowHeight="15" x14ac:dyDescent="0.2"/>
  <cols>
    <col min="1" max="2" width="12.28515625" style="121" customWidth="1"/>
    <col min="3" max="3" width="73.140625" style="121" customWidth="1"/>
    <col min="4" max="4" width="21.5703125" style="121" customWidth="1"/>
    <col min="5" max="16384" width="9.140625" style="121"/>
  </cols>
  <sheetData>
    <row r="1" spans="1:4" ht="46.5" customHeight="1" x14ac:dyDescent="0.2">
      <c r="A1" s="2195" t="s">
        <v>554</v>
      </c>
      <c r="B1" s="2196"/>
      <c r="C1" s="2196"/>
      <c r="D1" s="125" t="s">
        <v>459</v>
      </c>
    </row>
    <row r="2" spans="1:4" ht="30" customHeight="1" thickBot="1" x14ac:dyDescent="0.25">
      <c r="A2" s="623" t="s">
        <v>280</v>
      </c>
      <c r="B2" s="151" t="s">
        <v>0</v>
      </c>
      <c r="C2" s="151" t="s">
        <v>245</v>
      </c>
      <c r="D2" s="623" t="s">
        <v>246</v>
      </c>
    </row>
    <row r="3" spans="1:4" ht="30" customHeight="1" x14ac:dyDescent="0.2">
      <c r="A3" s="232" t="s">
        <v>430</v>
      </c>
      <c r="B3" s="233" t="s">
        <v>396</v>
      </c>
      <c r="C3" s="234" t="s">
        <v>731</v>
      </c>
      <c r="D3" s="596">
        <v>14500</v>
      </c>
    </row>
    <row r="4" spans="1:4" ht="30" customHeight="1" x14ac:dyDescent="0.2">
      <c r="A4" s="232" t="s">
        <v>430</v>
      </c>
      <c r="B4" s="233" t="s">
        <v>396</v>
      </c>
      <c r="C4" s="234" t="s">
        <v>732</v>
      </c>
      <c r="D4" s="597">
        <v>400</v>
      </c>
    </row>
    <row r="5" spans="1:4" ht="30" customHeight="1" x14ac:dyDescent="0.2">
      <c r="A5" s="232" t="s">
        <v>430</v>
      </c>
      <c r="B5" s="233" t="s">
        <v>733</v>
      </c>
      <c r="C5" s="234" t="s">
        <v>735</v>
      </c>
      <c r="D5" s="597">
        <v>17.5</v>
      </c>
    </row>
    <row r="6" spans="1:4" ht="30" customHeight="1" x14ac:dyDescent="0.2">
      <c r="A6" s="232" t="s">
        <v>430</v>
      </c>
      <c r="B6" s="233" t="s">
        <v>396</v>
      </c>
      <c r="C6" s="234" t="s">
        <v>734</v>
      </c>
      <c r="D6" s="597">
        <v>260</v>
      </c>
    </row>
    <row r="7" spans="1:4" ht="34.5" customHeight="1" x14ac:dyDescent="0.2">
      <c r="A7" s="232" t="s">
        <v>430</v>
      </c>
      <c r="B7" s="233" t="s">
        <v>396</v>
      </c>
      <c r="C7" s="234" t="s">
        <v>736</v>
      </c>
      <c r="D7" s="597">
        <v>4600</v>
      </c>
    </row>
    <row r="8" spans="1:4" ht="30" customHeight="1" x14ac:dyDescent="0.2">
      <c r="A8" s="232" t="s">
        <v>430</v>
      </c>
      <c r="B8" s="233" t="s">
        <v>396</v>
      </c>
      <c r="C8" s="234" t="s">
        <v>737</v>
      </c>
      <c r="D8" s="599">
        <v>20300</v>
      </c>
    </row>
    <row r="9" spans="1:4" ht="32.25" customHeight="1" x14ac:dyDescent="0.2">
      <c r="A9" s="232" t="s">
        <v>370</v>
      </c>
      <c r="B9" s="233" t="s">
        <v>321</v>
      </c>
      <c r="C9" s="234" t="s">
        <v>582</v>
      </c>
      <c r="D9" s="598">
        <v>42000</v>
      </c>
    </row>
    <row r="10" spans="1:4" ht="32.25" customHeight="1" x14ac:dyDescent="0.2">
      <c r="A10" s="232" t="s">
        <v>370</v>
      </c>
      <c r="B10" s="233" t="s">
        <v>321</v>
      </c>
      <c r="C10" s="234" t="s">
        <v>583</v>
      </c>
      <c r="D10" s="597">
        <v>33000</v>
      </c>
    </row>
    <row r="11" spans="1:4" ht="32.25" customHeight="1" x14ac:dyDescent="0.2">
      <c r="A11" s="232" t="s">
        <v>370</v>
      </c>
      <c r="B11" s="233" t="s">
        <v>321</v>
      </c>
      <c r="C11" s="234" t="s">
        <v>584</v>
      </c>
      <c r="D11" s="597">
        <v>42000</v>
      </c>
    </row>
    <row r="12" spans="1:4" ht="32.25" customHeight="1" x14ac:dyDescent="0.2">
      <c r="A12" s="232" t="s">
        <v>370</v>
      </c>
      <c r="B12" s="233" t="s">
        <v>321</v>
      </c>
      <c r="C12" s="234" t="s">
        <v>585</v>
      </c>
      <c r="D12" s="597">
        <v>4000</v>
      </c>
    </row>
    <row r="13" spans="1:4" ht="30" customHeight="1" x14ac:dyDescent="0.2">
      <c r="A13" s="232" t="s">
        <v>313</v>
      </c>
      <c r="B13" s="233" t="s">
        <v>321</v>
      </c>
      <c r="C13" s="234" t="s">
        <v>586</v>
      </c>
      <c r="D13" s="597">
        <v>60000</v>
      </c>
    </row>
    <row r="14" spans="1:4" ht="30" customHeight="1" x14ac:dyDescent="0.2">
      <c r="A14" s="232" t="s">
        <v>315</v>
      </c>
      <c r="B14" s="233" t="s">
        <v>321</v>
      </c>
      <c r="C14" s="234" t="s">
        <v>587</v>
      </c>
      <c r="D14" s="598">
        <v>20000</v>
      </c>
    </row>
    <row r="15" spans="1:4" ht="39" customHeight="1" thickBot="1" x14ac:dyDescent="0.25">
      <c r="A15" s="533" t="s">
        <v>315</v>
      </c>
      <c r="B15" s="534" t="s">
        <v>321</v>
      </c>
      <c r="C15" s="535" t="s">
        <v>588</v>
      </c>
      <c r="D15" s="2019">
        <v>15000</v>
      </c>
    </row>
    <row r="16" spans="1:4" ht="0.75" hidden="1" customHeight="1" thickBot="1" x14ac:dyDescent="0.25">
      <c r="A16" s="620"/>
      <c r="B16" s="621"/>
      <c r="C16" s="622"/>
      <c r="D16" s="619"/>
    </row>
    <row r="17" spans="1:4" ht="0.75" hidden="1" customHeight="1" thickBot="1" x14ac:dyDescent="0.25">
      <c r="A17" s="181"/>
      <c r="B17" s="182"/>
      <c r="C17" s="183"/>
      <c r="D17" s="600"/>
    </row>
    <row r="18" spans="1:4" ht="39" customHeight="1" thickTop="1" x14ac:dyDescent="0.2">
      <c r="A18" s="2197" t="s">
        <v>144</v>
      </c>
      <c r="B18" s="2198"/>
      <c r="C18" s="2199"/>
      <c r="D18" s="601">
        <f>SUM(D3:D17)</f>
        <v>256077.5</v>
      </c>
    </row>
    <row r="20" spans="1:4" x14ac:dyDescent="0.2">
      <c r="A20" s="262"/>
      <c r="B20" s="262"/>
      <c r="C20" s="262"/>
    </row>
  </sheetData>
  <mergeCells count="2">
    <mergeCell ref="A1:C1"/>
    <mergeCell ref="A18:C18"/>
  </mergeCells>
  <phoneticPr fontId="19" type="noConversion"/>
  <printOptions horizontalCentered="1"/>
  <pageMargins left="0.47244094488188981" right="0.39370078740157483" top="0.70866141732283472" bottom="0.47244094488188981" header="0.31496062992125984" footer="0.31496062992125984"/>
  <pageSetup paperSize="9" scale="80" orientation="portrait" r:id="rId1"/>
  <headerFooter>
    <oddFooter>&amp;L&amp;"Times New Roman,Obyčejné"&amp;8Rozpočet na rok 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topLeftCell="A13" zoomScaleNormal="100" zoomScaleSheetLayoutView="100" workbookViewId="0">
      <selection activeCell="N17" sqref="N17"/>
    </sheetView>
  </sheetViews>
  <sheetFormatPr defaultRowHeight="12.75" x14ac:dyDescent="0.2"/>
  <cols>
    <col min="1" max="1" width="18.7109375" style="4" customWidth="1"/>
    <col min="2" max="2" width="11.140625" style="4" customWidth="1"/>
    <col min="3" max="6" width="13.140625" style="4" customWidth="1"/>
    <col min="7" max="7" width="14.7109375" style="4" customWidth="1"/>
    <col min="8" max="8" width="9.140625" style="4"/>
    <col min="9" max="9" width="12.28515625" style="4" customWidth="1"/>
    <col min="10" max="16384" width="9.140625" style="4"/>
  </cols>
  <sheetData>
    <row r="1" spans="1:12" ht="47.25" customHeight="1" x14ac:dyDescent="0.2">
      <c r="A1" s="2208" t="s">
        <v>596</v>
      </c>
      <c r="B1" s="2208"/>
      <c r="C1" s="2209"/>
      <c r="D1" s="2209"/>
      <c r="E1" s="2210"/>
      <c r="F1" s="2207" t="s">
        <v>461</v>
      </c>
      <c r="G1" s="2207"/>
    </row>
    <row r="2" spans="1:12" ht="97.5" customHeight="1" thickBot="1" x14ac:dyDescent="0.25">
      <c r="A2" s="749" t="s">
        <v>597</v>
      </c>
      <c r="B2" s="1323" t="s">
        <v>222</v>
      </c>
      <c r="C2" s="758" t="s">
        <v>337</v>
      </c>
      <c r="D2" s="1316" t="s">
        <v>164</v>
      </c>
      <c r="E2" s="758" t="s">
        <v>338</v>
      </c>
      <c r="F2" s="759" t="s">
        <v>72</v>
      </c>
    </row>
    <row r="3" spans="1:12" ht="19.5" customHeight="1" thickTop="1" x14ac:dyDescent="0.2">
      <c r="A3" s="821" t="s">
        <v>593</v>
      </c>
      <c r="B3" s="1324" t="s">
        <v>42</v>
      </c>
      <c r="C3" s="768"/>
      <c r="D3" s="1312"/>
      <c r="E3" s="823">
        <f>'0113, 0213, 0115, 0143'!C3</f>
        <v>300</v>
      </c>
      <c r="F3" s="1356">
        <f>SUM(C3:E3)</f>
        <v>300</v>
      </c>
      <c r="L3" s="1311"/>
    </row>
    <row r="4" spans="1:12" ht="19.5" customHeight="1" x14ac:dyDescent="0.2">
      <c r="A4" s="1313" t="s">
        <v>594</v>
      </c>
      <c r="B4" s="1325" t="s">
        <v>42</v>
      </c>
      <c r="C4" s="826"/>
      <c r="D4" s="1314">
        <f>'0113, 0213, 0115, 0143'!C18</f>
        <v>11145</v>
      </c>
      <c r="E4" s="1315"/>
      <c r="F4" s="1357">
        <f>SUM(C4:E4)</f>
        <v>11145</v>
      </c>
    </row>
    <row r="5" spans="1:12" ht="19.5" customHeight="1" thickBot="1" x14ac:dyDescent="0.25">
      <c r="A5" s="753" t="s">
        <v>595</v>
      </c>
      <c r="B5" s="1327" t="s">
        <v>42</v>
      </c>
      <c r="C5" s="1322">
        <f>'0113, 0213, 0115, 0143'!B22</f>
        <v>300</v>
      </c>
      <c r="D5" s="762"/>
      <c r="E5" s="1215"/>
      <c r="F5" s="1358">
        <f>SUM(C5:E5)</f>
        <v>300</v>
      </c>
    </row>
    <row r="6" spans="1:12" ht="26.25" customHeight="1" thickTop="1" thickBot="1" x14ac:dyDescent="0.25">
      <c r="A6" s="2200" t="s">
        <v>12</v>
      </c>
      <c r="B6" s="2201"/>
      <c r="C6" s="1333">
        <f>SUM(C3:C5)</f>
        <v>300</v>
      </c>
      <c r="D6" s="1334">
        <f>SUM(D3:D5)</f>
        <v>11145</v>
      </c>
      <c r="E6" s="1335">
        <f>SUM(E3:E5)</f>
        <v>300</v>
      </c>
      <c r="F6" s="1333">
        <f>SUM(F3:F5)</f>
        <v>11745</v>
      </c>
    </row>
    <row r="7" spans="1:12" ht="27" customHeight="1" thickBot="1" x14ac:dyDescent="0.25">
      <c r="A7" s="2202" t="s">
        <v>601</v>
      </c>
      <c r="B7" s="2202"/>
      <c r="C7" s="2202"/>
      <c r="D7" s="2202"/>
      <c r="E7" s="2202"/>
      <c r="F7" s="2202"/>
    </row>
    <row r="8" spans="1:12" ht="89.25" customHeight="1" thickBot="1" x14ac:dyDescent="0.25">
      <c r="A8" s="1328" t="s">
        <v>597</v>
      </c>
      <c r="B8" s="1329" t="s">
        <v>222</v>
      </c>
      <c r="C8" s="1217" t="s">
        <v>151</v>
      </c>
      <c r="D8" s="1330" t="s">
        <v>611</v>
      </c>
      <c r="E8" s="1331" t="s">
        <v>612</v>
      </c>
      <c r="F8" s="1332" t="s">
        <v>72</v>
      </c>
    </row>
    <row r="9" spans="1:12" ht="19.5" customHeight="1" thickTop="1" x14ac:dyDescent="0.2">
      <c r="A9" s="821" t="s">
        <v>598</v>
      </c>
      <c r="B9" s="1324" t="s">
        <v>88</v>
      </c>
      <c r="C9" s="768">
        <f>'0313, 0315,  0341'!B4</f>
        <v>2950</v>
      </c>
      <c r="D9" s="1312">
        <f>'0313, 0315,  0341'!C4</f>
        <v>4800</v>
      </c>
      <c r="E9" s="823"/>
      <c r="F9" s="1356">
        <f>SUM(C9:E9)</f>
        <v>7750</v>
      </c>
    </row>
    <row r="10" spans="1:12" ht="19.5" customHeight="1" x14ac:dyDescent="0.2">
      <c r="A10" s="1313" t="s">
        <v>599</v>
      </c>
      <c r="B10" s="1325" t="s">
        <v>42</v>
      </c>
      <c r="C10" s="826">
        <f>'0313, 0315,  0341'!B11</f>
        <v>6928</v>
      </c>
      <c r="D10" s="1314"/>
      <c r="E10" s="1315"/>
      <c r="F10" s="1357">
        <f>SUM(C10:E10)</f>
        <v>6928</v>
      </c>
    </row>
    <row r="11" spans="1:12" ht="19.5" customHeight="1" thickBot="1" x14ac:dyDescent="0.25">
      <c r="A11" s="753" t="s">
        <v>600</v>
      </c>
      <c r="B11" s="1326" t="s">
        <v>42</v>
      </c>
      <c r="C11" s="1322">
        <f>'0313, 0315,  0341'!B17</f>
        <v>5000</v>
      </c>
      <c r="D11" s="762"/>
      <c r="E11" s="1215">
        <f>'0313, 0315,  0341'!C15</f>
        <v>650</v>
      </c>
      <c r="F11" s="1358">
        <f>SUM(C11:E11)</f>
        <v>5650</v>
      </c>
    </row>
    <row r="12" spans="1:12" ht="31.5" customHeight="1" thickTop="1" thickBot="1" x14ac:dyDescent="0.25">
      <c r="A12" s="2200" t="s">
        <v>12</v>
      </c>
      <c r="B12" s="2201"/>
      <c r="C12" s="1336">
        <f>SUM(C9:C11)</f>
        <v>14878</v>
      </c>
      <c r="D12" s="1334">
        <f>SUM(D9:D11)</f>
        <v>4800</v>
      </c>
      <c r="E12" s="1335">
        <f>SUM(E9:E11)</f>
        <v>650</v>
      </c>
      <c r="F12" s="1333">
        <f>SUM(F9:F11)</f>
        <v>20328</v>
      </c>
    </row>
    <row r="13" spans="1:12" ht="29.25" customHeight="1" thickBot="1" x14ac:dyDescent="0.25">
      <c r="A13" s="2202" t="s">
        <v>615</v>
      </c>
      <c r="B13" s="2202"/>
      <c r="C13" s="2202"/>
      <c r="D13" s="2202"/>
      <c r="E13" s="2202"/>
      <c r="F13" s="2202"/>
    </row>
    <row r="14" spans="1:12" ht="100.5" thickBot="1" x14ac:dyDescent="0.25">
      <c r="A14" s="1328" t="s">
        <v>597</v>
      </c>
      <c r="B14" s="1329" t="s">
        <v>222</v>
      </c>
      <c r="C14" s="1217" t="s">
        <v>102</v>
      </c>
      <c r="D14" s="1330" t="s">
        <v>625</v>
      </c>
      <c r="E14" s="1331" t="s">
        <v>623</v>
      </c>
      <c r="F14" s="1332" t="s">
        <v>72</v>
      </c>
    </row>
    <row r="15" spans="1:12" ht="19.5" customHeight="1" thickTop="1" x14ac:dyDescent="0.2">
      <c r="A15" s="821" t="s">
        <v>617</v>
      </c>
      <c r="B15" s="1324" t="s">
        <v>42</v>
      </c>
      <c r="C15" s="768">
        <f>'0713, 0710'!B26</f>
        <v>18639</v>
      </c>
      <c r="D15" s="1312">
        <f>'0713, 0710'!C26</f>
        <v>290</v>
      </c>
      <c r="E15" s="823"/>
      <c r="F15" s="1356">
        <f>SUM(C15:E15)</f>
        <v>18929</v>
      </c>
    </row>
    <row r="16" spans="1:12" ht="19.5" customHeight="1" x14ac:dyDescent="0.2">
      <c r="A16" s="1313" t="s">
        <v>618</v>
      </c>
      <c r="B16" s="1325" t="s">
        <v>88</v>
      </c>
      <c r="C16" s="826">
        <f>'0713, 0710'!B3</f>
        <v>2500</v>
      </c>
      <c r="D16" s="1314"/>
      <c r="E16" s="1315"/>
      <c r="F16" s="1357">
        <f>SUM(C16:E16)</f>
        <v>2500</v>
      </c>
    </row>
    <row r="17" spans="1:9" ht="19.5" customHeight="1" x14ac:dyDescent="0.2">
      <c r="A17" s="2205" t="s">
        <v>619</v>
      </c>
      <c r="B17" s="1325" t="s">
        <v>42</v>
      </c>
      <c r="C17" s="826">
        <f>'0739, 0741'!B18-C18</f>
        <v>1450</v>
      </c>
      <c r="D17" s="1314"/>
      <c r="E17" s="1315"/>
      <c r="F17" s="1357">
        <f>SUM(C17:E17)</f>
        <v>1450</v>
      </c>
    </row>
    <row r="18" spans="1:9" ht="19.5" customHeight="1" x14ac:dyDescent="0.2">
      <c r="A18" s="2206"/>
      <c r="B18" s="1325" t="s">
        <v>367</v>
      </c>
      <c r="C18" s="826">
        <f>'0739, 0741'!B16</f>
        <v>200</v>
      </c>
      <c r="D18" s="1314"/>
      <c r="E18" s="1315"/>
      <c r="F18" s="1357">
        <f>SUM(C18:E18)</f>
        <v>200</v>
      </c>
    </row>
    <row r="19" spans="1:9" ht="19.5" customHeight="1" thickBot="1" x14ac:dyDescent="0.25">
      <c r="A19" s="753" t="s">
        <v>620</v>
      </c>
      <c r="B19" s="1326" t="s">
        <v>88</v>
      </c>
      <c r="C19" s="1322"/>
      <c r="D19" s="762"/>
      <c r="E19" s="1215">
        <f>'0739, 0741'!C21</f>
        <v>19117.2</v>
      </c>
      <c r="F19" s="1358">
        <f>SUM(C19:E19)</f>
        <v>19117.2</v>
      </c>
    </row>
    <row r="20" spans="1:9" ht="27" customHeight="1" thickTop="1" thickBot="1" x14ac:dyDescent="0.25">
      <c r="A20" s="2200" t="s">
        <v>12</v>
      </c>
      <c r="B20" s="2201"/>
      <c r="C20" s="1336">
        <f>SUM(C15:C19)</f>
        <v>22789</v>
      </c>
      <c r="D20" s="1334">
        <f>SUM(D15:D19)</f>
        <v>290</v>
      </c>
      <c r="E20" s="1335">
        <f>SUM(E15:E19)</f>
        <v>19117.2</v>
      </c>
      <c r="F20" s="1333">
        <f>SUM(F15:F19)</f>
        <v>42196.2</v>
      </c>
    </row>
    <row r="21" spans="1:9" ht="30.75" customHeight="1" thickBot="1" x14ac:dyDescent="0.25">
      <c r="A21" s="2202" t="s">
        <v>616</v>
      </c>
      <c r="B21" s="2202"/>
      <c r="C21" s="2202"/>
      <c r="D21" s="2202"/>
      <c r="E21" s="2202"/>
      <c r="F21" s="2202"/>
      <c r="G21" s="1341"/>
    </row>
    <row r="22" spans="1:9" ht="78.75" customHeight="1" thickBot="1" x14ac:dyDescent="0.25">
      <c r="A22" s="1328" t="s">
        <v>597</v>
      </c>
      <c r="B22" s="1329" t="s">
        <v>222</v>
      </c>
      <c r="C22" s="1217" t="s">
        <v>179</v>
      </c>
      <c r="D22" s="1330" t="s">
        <v>336</v>
      </c>
      <c r="E22" s="1331" t="s">
        <v>624</v>
      </c>
      <c r="F22" s="1331" t="s">
        <v>100</v>
      </c>
      <c r="G22" s="1332" t="s">
        <v>72</v>
      </c>
    </row>
    <row r="23" spans="1:9" ht="19.5" customHeight="1" thickTop="1" x14ac:dyDescent="0.2">
      <c r="A23" s="821" t="s">
        <v>621</v>
      </c>
      <c r="B23" s="1324" t="s">
        <v>42</v>
      </c>
      <c r="C23" s="768">
        <f>'0926SF, 1009, 1016'!B14</f>
        <v>117</v>
      </c>
      <c r="D23" s="1312"/>
      <c r="E23" s="1339">
        <f>'0926SF, 1009, 1016'!C14</f>
        <v>3</v>
      </c>
      <c r="F23" s="1337">
        <f>'0926SF, 1009, 1016'!D16</f>
        <v>3000</v>
      </c>
      <c r="G23" s="1356">
        <f>SUM(C23:F23)</f>
        <v>3120</v>
      </c>
    </row>
    <row r="24" spans="1:9" ht="19.5" customHeight="1" thickBot="1" x14ac:dyDescent="0.25">
      <c r="A24" s="753" t="s">
        <v>622</v>
      </c>
      <c r="B24" s="1326" t="s">
        <v>42</v>
      </c>
      <c r="C24" s="1322"/>
      <c r="D24" s="762">
        <f>'0926SF, 1009, 1016'!B21</f>
        <v>350</v>
      </c>
      <c r="E24" s="1340"/>
      <c r="F24" s="1338"/>
      <c r="G24" s="1358">
        <f>SUM(C24:E24)</f>
        <v>350</v>
      </c>
      <c r="I24" s="4" t="s">
        <v>723</v>
      </c>
    </row>
    <row r="25" spans="1:9" ht="27" customHeight="1" thickTop="1" x14ac:dyDescent="0.2">
      <c r="A25" s="2203" t="s">
        <v>12</v>
      </c>
      <c r="B25" s="2204"/>
      <c r="C25" s="75">
        <f>SUM(C23:C24)</f>
        <v>117</v>
      </c>
      <c r="D25" s="99">
        <f>SUM(D23:D24)</f>
        <v>350</v>
      </c>
      <c r="E25" s="77">
        <f>SUM(E23:E24)</f>
        <v>3</v>
      </c>
      <c r="F25" s="77">
        <f>SUM(F23:F24)</f>
        <v>3000</v>
      </c>
      <c r="G25" s="89">
        <f>SUM(G23:G24)</f>
        <v>3470</v>
      </c>
      <c r="I25" s="1046">
        <f>F6+F12+F20+G25</f>
        <v>77739.199999999997</v>
      </c>
    </row>
  </sheetData>
  <mergeCells count="10">
    <mergeCell ref="A20:B20"/>
    <mergeCell ref="A21:F21"/>
    <mergeCell ref="A25:B25"/>
    <mergeCell ref="A17:A18"/>
    <mergeCell ref="F1:G1"/>
    <mergeCell ref="A1:E1"/>
    <mergeCell ref="A7:F7"/>
    <mergeCell ref="A12:B12"/>
    <mergeCell ref="A6:B6"/>
    <mergeCell ref="A13:F13"/>
  </mergeCells>
  <pageMargins left="0.57999999999999996" right="0.39" top="0.57999999999999996" bottom="0.41" header="0.31496062992125984" footer="0.21"/>
  <pageSetup paperSize="9" scale="88" orientation="portrait" r:id="rId1"/>
  <headerFooter>
    <oddFooter>&amp;L&amp;"Times New Roman,Obyčejné"&amp;8Rozpočet na rok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view="pageBreakPreview" topLeftCell="A13" zoomScaleNormal="100" zoomScaleSheetLayoutView="100" workbookViewId="0">
      <selection activeCell="O26" sqref="O26"/>
    </sheetView>
  </sheetViews>
  <sheetFormatPr defaultRowHeight="12.75" x14ac:dyDescent="0.2"/>
  <cols>
    <col min="1" max="1" width="12.85546875" style="4" customWidth="1"/>
    <col min="2" max="15" width="11.140625" style="4" customWidth="1"/>
    <col min="16" max="16" width="12.5703125" style="4" customWidth="1"/>
    <col min="17" max="17" width="12.140625" style="4" customWidth="1"/>
    <col min="18" max="16384" width="9.140625" style="4"/>
  </cols>
  <sheetData>
    <row r="1" spans="1:18" ht="39.75" customHeight="1" x14ac:dyDescent="0.2">
      <c r="A1" s="2208" t="s">
        <v>626</v>
      </c>
      <c r="B1" s="2208"/>
      <c r="C1" s="2209"/>
      <c r="D1" s="2209"/>
      <c r="E1" s="2209"/>
      <c r="F1" s="2209"/>
      <c r="G1" s="2209"/>
      <c r="H1" s="2209"/>
      <c r="I1" s="2209"/>
      <c r="J1" s="2209"/>
      <c r="K1" s="2209"/>
      <c r="L1" s="2209"/>
      <c r="M1" s="2209"/>
      <c r="N1" s="2209"/>
      <c r="O1" s="2209"/>
      <c r="P1" s="2210"/>
      <c r="Q1" s="1878" t="s">
        <v>460</v>
      </c>
    </row>
    <row r="2" spans="1:18" ht="60.75" customHeight="1" thickBot="1" x14ac:dyDescent="0.25">
      <c r="A2" s="749" t="s">
        <v>597</v>
      </c>
      <c r="B2" s="1323" t="s">
        <v>222</v>
      </c>
      <c r="C2" s="758" t="s">
        <v>631</v>
      </c>
      <c r="D2" s="758" t="s">
        <v>632</v>
      </c>
      <c r="E2" s="758" t="s">
        <v>633</v>
      </c>
      <c r="F2" s="758" t="s">
        <v>634</v>
      </c>
      <c r="G2" s="758" t="s">
        <v>635</v>
      </c>
      <c r="H2" s="758" t="s">
        <v>636</v>
      </c>
      <c r="I2" s="758" t="s">
        <v>637</v>
      </c>
      <c r="J2" s="758" t="s">
        <v>638</v>
      </c>
      <c r="K2" s="758" t="s">
        <v>639</v>
      </c>
      <c r="L2" s="758" t="s">
        <v>640</v>
      </c>
      <c r="M2" s="1316" t="s">
        <v>641</v>
      </c>
      <c r="N2" s="758" t="s">
        <v>642</v>
      </c>
      <c r="O2" s="759" t="s">
        <v>72</v>
      </c>
    </row>
    <row r="3" spans="1:18" ht="19.5" customHeight="1" thickTop="1" x14ac:dyDescent="0.2">
      <c r="A3" s="821" t="s">
        <v>627</v>
      </c>
      <c r="B3" s="1324" t="s">
        <v>88</v>
      </c>
      <c r="C3" s="1312"/>
      <c r="D3" s="1339"/>
      <c r="E3" s="1312">
        <f>'0113, 0213, 0115, 0143'!B8</f>
        <v>9000</v>
      </c>
      <c r="F3" s="1339"/>
      <c r="G3" s="1312"/>
      <c r="H3" s="1339"/>
      <c r="I3" s="1312"/>
      <c r="J3" s="1339"/>
      <c r="K3" s="1312"/>
      <c r="L3" s="1339">
        <f>'0113, 0213, 0115, 0143'!C8</f>
        <v>5000</v>
      </c>
      <c r="M3" s="1312"/>
      <c r="N3" s="823"/>
      <c r="O3" s="1356">
        <f t="shared" ref="O3:O8" si="0">SUM(C3:N3)</f>
        <v>14000</v>
      </c>
    </row>
    <row r="4" spans="1:18" ht="19.5" customHeight="1" x14ac:dyDescent="0.2">
      <c r="A4" s="1313" t="s">
        <v>629</v>
      </c>
      <c r="B4" s="1325" t="s">
        <v>42</v>
      </c>
      <c r="C4" s="1314"/>
      <c r="D4" s="1359"/>
      <c r="E4" s="1314"/>
      <c r="F4" s="1359"/>
      <c r="G4" s="1314"/>
      <c r="H4" s="1359"/>
      <c r="I4" s="1314"/>
      <c r="J4" s="1359">
        <f>'0215, 0241,0241p'!B6</f>
        <v>902.5</v>
      </c>
      <c r="K4" s="1314"/>
      <c r="L4" s="1359"/>
      <c r="M4" s="1314"/>
      <c r="N4" s="1315"/>
      <c r="O4" s="1357">
        <f t="shared" si="0"/>
        <v>902.5</v>
      </c>
    </row>
    <row r="5" spans="1:18" ht="19.5" customHeight="1" x14ac:dyDescent="0.2">
      <c r="A5" s="2205" t="s">
        <v>628</v>
      </c>
      <c r="B5" s="1325" t="s">
        <v>42</v>
      </c>
      <c r="C5" s="1314">
        <f>'0215, 0241,0241p'!H18</f>
        <v>200</v>
      </c>
      <c r="D5" s="1359">
        <f>'0215, 0241,0241p'!M16</f>
        <v>320</v>
      </c>
      <c r="E5" s="1314">
        <f>'0215, 0241,0241p'!B30-E6</f>
        <v>9219.9999999999964</v>
      </c>
      <c r="F5" s="1359">
        <f>'0215, 0241,0241p'!C30</f>
        <v>500</v>
      </c>
      <c r="G5" s="1314">
        <f>'0215, 0241,0241p'!D30</f>
        <v>1200</v>
      </c>
      <c r="H5" s="1359">
        <f>'0215, 0241,0241p'!I30</f>
        <v>5920</v>
      </c>
      <c r="I5" s="1314">
        <f>'0215, 0241,0241p'!E30</f>
        <v>64</v>
      </c>
      <c r="J5" s="1359">
        <f>'0215, 0241,0241p'!F30-J6</f>
        <v>8500</v>
      </c>
      <c r="K5" s="1314">
        <f>'0215, 0241,0241p'!J30</f>
        <v>150</v>
      </c>
      <c r="L5" s="1359">
        <f>'0215, 0241,0241p'!G30-L6</f>
        <v>87600</v>
      </c>
      <c r="M5" s="1380"/>
      <c r="N5" s="1315">
        <f>'0215, 0241,0241p'!L30-N6</f>
        <v>500</v>
      </c>
      <c r="O5" s="1357">
        <f t="shared" si="0"/>
        <v>114174</v>
      </c>
    </row>
    <row r="6" spans="1:18" ht="19.5" customHeight="1" x14ac:dyDescent="0.2">
      <c r="A6" s="2214"/>
      <c r="B6" s="1325" t="s">
        <v>88</v>
      </c>
      <c r="C6" s="1314"/>
      <c r="D6" s="1359"/>
      <c r="E6" s="1314">
        <f>'0215, 0241,0241p'!B29</f>
        <v>24450.23</v>
      </c>
      <c r="F6" s="1359"/>
      <c r="G6" s="1314"/>
      <c r="H6" s="1359"/>
      <c r="I6" s="1314"/>
      <c r="J6" s="1359">
        <f>'0215, 0241,0241p'!F29</f>
        <v>5000</v>
      </c>
      <c r="K6" s="1314"/>
      <c r="L6" s="1359">
        <f>'0215, 0241,0241p'!G29</f>
        <v>82611.5</v>
      </c>
      <c r="M6" s="1314"/>
      <c r="N6" s="1315">
        <f>'0215, 0241,0241p'!L29</f>
        <v>4500</v>
      </c>
      <c r="O6" s="1357">
        <f t="shared" si="0"/>
        <v>116561.73</v>
      </c>
    </row>
    <row r="7" spans="1:18" ht="19.5" customHeight="1" x14ac:dyDescent="0.2">
      <c r="A7" s="2206"/>
      <c r="B7" s="1344" t="s">
        <v>367</v>
      </c>
      <c r="C7" s="824"/>
      <c r="D7" s="1361"/>
      <c r="E7" s="824"/>
      <c r="F7" s="1361"/>
      <c r="G7" s="824"/>
      <c r="H7" s="1361"/>
      <c r="I7" s="824"/>
      <c r="J7" s="1361"/>
      <c r="K7" s="824"/>
      <c r="L7" s="1361"/>
      <c r="M7" s="1314">
        <f>'0215, 0241,0241p'!K30</f>
        <v>650</v>
      </c>
      <c r="N7" s="1315"/>
      <c r="O7" s="1357">
        <f t="shared" si="0"/>
        <v>650</v>
      </c>
      <c r="R7" s="1046">
        <f>O5+O6+O7</f>
        <v>231385.72999999998</v>
      </c>
    </row>
    <row r="8" spans="1:18" ht="19.5" customHeight="1" thickBot="1" x14ac:dyDescent="0.25">
      <c r="A8" s="753" t="s">
        <v>630</v>
      </c>
      <c r="B8" s="1327" t="s">
        <v>88</v>
      </c>
      <c r="C8" s="1347"/>
      <c r="D8" s="1340"/>
      <c r="E8" s="807"/>
      <c r="F8" s="755"/>
      <c r="G8" s="807"/>
      <c r="H8" s="755"/>
      <c r="I8" s="807"/>
      <c r="J8" s="755"/>
      <c r="K8" s="807"/>
      <c r="L8" s="755">
        <f>'0215, 0241,0241p'!B33</f>
        <v>15000</v>
      </c>
      <c r="M8" s="762"/>
      <c r="N8" s="1215"/>
      <c r="O8" s="1358">
        <f t="shared" si="0"/>
        <v>15000</v>
      </c>
    </row>
    <row r="9" spans="1:18" ht="26.25" customHeight="1" thickTop="1" thickBot="1" x14ac:dyDescent="0.25">
      <c r="A9" s="2200" t="s">
        <v>12</v>
      </c>
      <c r="B9" s="2201"/>
      <c r="C9" s="1333">
        <f t="shared" ref="C9:O9" si="1">SUM(C3:C8)</f>
        <v>200</v>
      </c>
      <c r="D9" s="1334">
        <f t="shared" si="1"/>
        <v>320</v>
      </c>
      <c r="E9" s="1362">
        <f t="shared" si="1"/>
        <v>42670.229999999996</v>
      </c>
      <c r="F9" s="1334">
        <f t="shared" si="1"/>
        <v>500</v>
      </c>
      <c r="G9" s="1362">
        <f t="shared" si="1"/>
        <v>1200</v>
      </c>
      <c r="H9" s="1334">
        <f t="shared" si="1"/>
        <v>5920</v>
      </c>
      <c r="I9" s="1362">
        <f t="shared" si="1"/>
        <v>64</v>
      </c>
      <c r="J9" s="1334">
        <f t="shared" si="1"/>
        <v>14402.5</v>
      </c>
      <c r="K9" s="1362">
        <f t="shared" si="1"/>
        <v>150</v>
      </c>
      <c r="L9" s="1334">
        <f t="shared" si="1"/>
        <v>190211.5</v>
      </c>
      <c r="M9" s="1362">
        <f t="shared" si="1"/>
        <v>650</v>
      </c>
      <c r="N9" s="1354">
        <f t="shared" si="1"/>
        <v>5000</v>
      </c>
      <c r="O9" s="1333">
        <f t="shared" si="1"/>
        <v>261288.22999999998</v>
      </c>
    </row>
    <row r="10" spans="1:18" ht="27" customHeight="1" thickBot="1" x14ac:dyDescent="0.25">
      <c r="A10" s="2202" t="s">
        <v>643</v>
      </c>
      <c r="B10" s="2202"/>
      <c r="C10" s="2202"/>
      <c r="D10" s="2202"/>
      <c r="E10" s="2202"/>
      <c r="F10" s="2202"/>
      <c r="G10" s="2202"/>
      <c r="H10" s="2202"/>
      <c r="I10" s="2202"/>
      <c r="J10" s="2202"/>
      <c r="K10" s="2202"/>
      <c r="L10" s="2202"/>
      <c r="M10" s="2202"/>
      <c r="N10" s="2202"/>
      <c r="O10" s="2202"/>
      <c r="P10" s="2202"/>
      <c r="Q10" s="2202"/>
    </row>
    <row r="11" spans="1:18" ht="50.25" customHeight="1" thickBot="1" x14ac:dyDescent="0.25">
      <c r="A11" s="1328" t="s">
        <v>597</v>
      </c>
      <c r="B11" s="1329" t="s">
        <v>222</v>
      </c>
      <c r="C11" s="1217" t="s">
        <v>644</v>
      </c>
      <c r="D11" s="1330" t="s">
        <v>645</v>
      </c>
      <c r="E11" s="1330" t="s">
        <v>646</v>
      </c>
      <c r="F11" s="1330" t="s">
        <v>647</v>
      </c>
      <c r="G11" s="1330" t="s">
        <v>648</v>
      </c>
      <c r="H11" s="1330" t="s">
        <v>95</v>
      </c>
      <c r="I11" s="1330" t="s">
        <v>649</v>
      </c>
      <c r="J11" s="1330" t="s">
        <v>650</v>
      </c>
      <c r="K11" s="1330" t="s">
        <v>661</v>
      </c>
      <c r="L11" s="1330" t="s">
        <v>651</v>
      </c>
      <c r="M11" s="1330" t="s">
        <v>652</v>
      </c>
      <c r="N11" s="1330" t="s">
        <v>653</v>
      </c>
      <c r="O11" s="1052" t="s">
        <v>654</v>
      </c>
      <c r="P11" s="1331" t="s">
        <v>655</v>
      </c>
      <c r="Q11" s="1332" t="s">
        <v>72</v>
      </c>
    </row>
    <row r="12" spans="1:18" ht="19.5" customHeight="1" thickTop="1" x14ac:dyDescent="0.2">
      <c r="A12" s="821" t="s">
        <v>656</v>
      </c>
      <c r="B12" s="1324" t="s">
        <v>42</v>
      </c>
      <c r="C12" s="1312"/>
      <c r="D12" s="1339"/>
      <c r="E12" s="1312"/>
      <c r="F12" s="1339"/>
      <c r="G12" s="1312"/>
      <c r="H12" s="1339"/>
      <c r="I12" s="1312"/>
      <c r="J12" s="1339"/>
      <c r="K12" s="1312"/>
      <c r="L12" s="1339"/>
      <c r="M12" s="1312"/>
      <c r="N12" s="1339"/>
      <c r="O12" s="1312">
        <f>'0608, 0613, 0615 '!B15</f>
        <v>630</v>
      </c>
      <c r="P12" s="823"/>
      <c r="Q12" s="1356">
        <f t="shared" ref="Q12:Q18" si="2">SUM(C12:P12)</f>
        <v>630</v>
      </c>
    </row>
    <row r="13" spans="1:18" ht="19.5" customHeight="1" x14ac:dyDescent="0.2">
      <c r="A13" s="1313" t="s">
        <v>657</v>
      </c>
      <c r="B13" s="1325" t="s">
        <v>88</v>
      </c>
      <c r="C13" s="1314"/>
      <c r="D13" s="1359"/>
      <c r="E13" s="1314"/>
      <c r="F13" s="1359"/>
      <c r="G13" s="1314"/>
      <c r="H13" s="1359"/>
      <c r="I13" s="1314">
        <f>'0608, 0613, 0615 '!B23</f>
        <v>2500</v>
      </c>
      <c r="J13" s="1359"/>
      <c r="K13" s="1314">
        <f>'0608, 0613, 0615 '!C23</f>
        <v>500</v>
      </c>
      <c r="L13" s="1359"/>
      <c r="M13" s="1314"/>
      <c r="N13" s="1359"/>
      <c r="O13" s="1314"/>
      <c r="P13" s="1315"/>
      <c r="Q13" s="1357">
        <f t="shared" si="2"/>
        <v>3000</v>
      </c>
    </row>
    <row r="14" spans="1:18" ht="19.5" customHeight="1" x14ac:dyDescent="0.2">
      <c r="A14" s="1313" t="s">
        <v>658</v>
      </c>
      <c r="B14" s="1345" t="s">
        <v>42</v>
      </c>
      <c r="C14" s="1346"/>
      <c r="D14" s="1360"/>
      <c r="E14" s="1346"/>
      <c r="F14" s="1360"/>
      <c r="G14" s="1346">
        <f>'0608, 0613, 0615 '!B31</f>
        <v>70</v>
      </c>
      <c r="H14" s="1360"/>
      <c r="I14" s="1346"/>
      <c r="J14" s="1360"/>
      <c r="K14" s="1346"/>
      <c r="L14" s="1360"/>
      <c r="M14" s="1346"/>
      <c r="N14" s="1359"/>
      <c r="O14" s="1314"/>
      <c r="P14" s="1315"/>
      <c r="Q14" s="1357">
        <f t="shared" si="2"/>
        <v>70</v>
      </c>
    </row>
    <row r="15" spans="1:18" ht="19.5" customHeight="1" x14ac:dyDescent="0.2">
      <c r="A15" s="2205" t="s">
        <v>659</v>
      </c>
      <c r="B15" s="1345" t="s">
        <v>42</v>
      </c>
      <c r="C15" s="1346">
        <f>'0637, 0639, 0641'!B38</f>
        <v>3960</v>
      </c>
      <c r="D15" s="1360">
        <f>'0637, 0639, 0641'!C38</f>
        <v>1500</v>
      </c>
      <c r="E15" s="1346">
        <f>'0637, 0639, 0641'!D38</f>
        <v>321</v>
      </c>
      <c r="F15" s="1360">
        <f>'0637, 0639, 0641'!E38</f>
        <v>320</v>
      </c>
      <c r="G15" s="1346">
        <f>'0637, 0639, 0641'!F38</f>
        <v>385</v>
      </c>
      <c r="H15" s="1360">
        <f>'0637, 0639, 0641'!G38</f>
        <v>9008</v>
      </c>
      <c r="I15" s="1360">
        <f>'0637, 0639, 0641'!H38-I17</f>
        <v>250</v>
      </c>
      <c r="J15" s="1468"/>
      <c r="K15" s="1346"/>
      <c r="L15" s="1360">
        <f>'0637, 0639, 0641'!J38</f>
        <v>7534</v>
      </c>
      <c r="M15" s="1381">
        <f>'0637, 0639, 0641'!K38-M17</f>
        <v>960</v>
      </c>
      <c r="N15" s="1359"/>
      <c r="O15" s="1314">
        <f>'0637, 0639, 0641'!M38</f>
        <v>7865</v>
      </c>
      <c r="P15" s="1315">
        <f>'0637, 0639, 0641'!N38</f>
        <v>1775</v>
      </c>
      <c r="Q15" s="1364">
        <f t="shared" si="2"/>
        <v>33878</v>
      </c>
    </row>
    <row r="16" spans="1:18" ht="19.5" customHeight="1" x14ac:dyDescent="0.2">
      <c r="A16" s="2215"/>
      <c r="B16" s="1345" t="s">
        <v>88</v>
      </c>
      <c r="C16" s="1346"/>
      <c r="D16" s="1360"/>
      <c r="E16" s="1346"/>
      <c r="F16" s="1360"/>
      <c r="G16" s="1346"/>
      <c r="H16" s="1360"/>
      <c r="I16" s="1346"/>
      <c r="J16" s="1360">
        <f>'0637, 0639, 0641'!I38</f>
        <v>200</v>
      </c>
      <c r="K16" s="1346"/>
      <c r="L16" s="1360"/>
      <c r="M16" s="1381"/>
      <c r="N16" s="1359"/>
      <c r="O16" s="1314"/>
      <c r="P16" s="1315"/>
      <c r="Q16" s="1364">
        <f>SUM(J16:P16)</f>
        <v>200</v>
      </c>
    </row>
    <row r="17" spans="1:17" ht="19.5" customHeight="1" x14ac:dyDescent="0.2">
      <c r="A17" s="2206"/>
      <c r="B17" s="1344" t="s">
        <v>367</v>
      </c>
      <c r="C17" s="824"/>
      <c r="D17" s="1361"/>
      <c r="E17" s="824"/>
      <c r="F17" s="1361"/>
      <c r="G17" s="824"/>
      <c r="H17" s="1361"/>
      <c r="I17" s="824">
        <f>'0637, 0639, 0641'!H27</f>
        <v>800</v>
      </c>
      <c r="J17" s="1361"/>
      <c r="K17" s="824"/>
      <c r="L17" s="1361"/>
      <c r="M17" s="824">
        <v>300</v>
      </c>
      <c r="N17" s="1359">
        <f>'0637, 0639, 0641'!L27</f>
        <v>1700</v>
      </c>
      <c r="O17" s="1314"/>
      <c r="P17" s="1315"/>
      <c r="Q17" s="1364">
        <f t="shared" si="2"/>
        <v>2800</v>
      </c>
    </row>
    <row r="18" spans="1:17" ht="19.5" customHeight="1" thickBot="1" x14ac:dyDescent="0.25">
      <c r="A18" s="753" t="s">
        <v>660</v>
      </c>
      <c r="B18" s="1326" t="s">
        <v>42</v>
      </c>
      <c r="C18" s="1347"/>
      <c r="D18" s="1340"/>
      <c r="E18" s="807"/>
      <c r="F18" s="755"/>
      <c r="G18" s="807"/>
      <c r="H18" s="755"/>
      <c r="I18" s="807"/>
      <c r="J18" s="755"/>
      <c r="K18" s="807"/>
      <c r="L18" s="755"/>
      <c r="M18" s="807"/>
      <c r="N18" s="737"/>
      <c r="O18" s="762">
        <f>'0637, 0639, 0641'!B60</f>
        <v>410</v>
      </c>
      <c r="P18" s="1215"/>
      <c r="Q18" s="1358">
        <f t="shared" si="2"/>
        <v>410</v>
      </c>
    </row>
    <row r="19" spans="1:17" ht="31.5" customHeight="1" thickTop="1" thickBot="1" x14ac:dyDescent="0.25">
      <c r="A19" s="2200" t="s">
        <v>12</v>
      </c>
      <c r="B19" s="2201"/>
      <c r="C19" s="1348">
        <f t="shared" ref="C19:Q19" si="3">SUM(C12:C18)</f>
        <v>3960</v>
      </c>
      <c r="D19" s="1362">
        <f t="shared" si="3"/>
        <v>1500</v>
      </c>
      <c r="E19" s="1334">
        <f t="shared" si="3"/>
        <v>321</v>
      </c>
      <c r="F19" s="1362">
        <f t="shared" si="3"/>
        <v>320</v>
      </c>
      <c r="G19" s="1334">
        <f t="shared" si="3"/>
        <v>455</v>
      </c>
      <c r="H19" s="1362">
        <f t="shared" si="3"/>
        <v>9008</v>
      </c>
      <c r="I19" s="1334">
        <f t="shared" si="3"/>
        <v>3550</v>
      </c>
      <c r="J19" s="1362">
        <f t="shared" si="3"/>
        <v>200</v>
      </c>
      <c r="K19" s="1334">
        <f t="shared" si="3"/>
        <v>500</v>
      </c>
      <c r="L19" s="1362">
        <f t="shared" si="3"/>
        <v>7534</v>
      </c>
      <c r="M19" s="1334">
        <f t="shared" si="3"/>
        <v>1260</v>
      </c>
      <c r="N19" s="1362">
        <f t="shared" si="3"/>
        <v>1700</v>
      </c>
      <c r="O19" s="1334">
        <f t="shared" si="3"/>
        <v>8905</v>
      </c>
      <c r="P19" s="1335">
        <f t="shared" si="3"/>
        <v>1775</v>
      </c>
      <c r="Q19" s="1333">
        <f t="shared" si="3"/>
        <v>40988</v>
      </c>
    </row>
    <row r="20" spans="1:17" ht="28.5" customHeight="1" thickBot="1" x14ac:dyDescent="0.25">
      <c r="A20" s="2211" t="s">
        <v>662</v>
      </c>
      <c r="B20" s="2211"/>
      <c r="C20" s="2211"/>
      <c r="D20" s="2211"/>
      <c r="E20" s="2211"/>
      <c r="F20" s="2211"/>
      <c r="G20" s="2211"/>
      <c r="H20" s="2211"/>
      <c r="I20" s="2211"/>
      <c r="J20" s="2211"/>
      <c r="K20" s="1351"/>
      <c r="L20" s="1351"/>
      <c r="M20" s="1351"/>
      <c r="N20" s="1351"/>
      <c r="O20" s="1351"/>
      <c r="P20" s="1351"/>
      <c r="Q20" s="1363"/>
    </row>
    <row r="21" spans="1:17" ht="50.25" customHeight="1" thickBot="1" x14ac:dyDescent="0.25">
      <c r="A21" s="1328" t="s">
        <v>597</v>
      </c>
      <c r="B21" s="1329" t="s">
        <v>222</v>
      </c>
      <c r="C21" s="1217" t="s">
        <v>672</v>
      </c>
      <c r="D21" s="1330" t="s">
        <v>673</v>
      </c>
      <c r="E21" s="1330" t="s">
        <v>674</v>
      </c>
      <c r="F21" s="1330" t="s">
        <v>675</v>
      </c>
      <c r="G21" s="1330" t="s">
        <v>676</v>
      </c>
      <c r="H21" s="1330" t="s">
        <v>677</v>
      </c>
      <c r="I21" s="1355" t="s">
        <v>634</v>
      </c>
      <c r="J21" s="1349" t="s">
        <v>72</v>
      </c>
      <c r="K21" s="1352"/>
      <c r="L21" s="1052"/>
      <c r="M21" s="1052"/>
      <c r="N21" s="1052"/>
      <c r="O21" s="1052"/>
      <c r="P21" s="1052"/>
      <c r="Q21" s="3"/>
    </row>
    <row r="22" spans="1:17" ht="19.5" customHeight="1" thickTop="1" x14ac:dyDescent="0.2">
      <c r="A22" s="821" t="s">
        <v>663</v>
      </c>
      <c r="B22" s="1324" t="s">
        <v>42</v>
      </c>
      <c r="C22" s="1312"/>
      <c r="D22" s="1339"/>
      <c r="E22" s="1312">
        <f>'0909, 0913'!B6</f>
        <v>285</v>
      </c>
      <c r="F22" s="1339"/>
      <c r="G22" s="1312"/>
      <c r="H22" s="1339"/>
      <c r="I22" s="1337"/>
      <c r="J22" s="1356">
        <f>SUM(E22:I22)</f>
        <v>285</v>
      </c>
      <c r="K22" s="824"/>
      <c r="L22" s="824"/>
      <c r="M22" s="824"/>
      <c r="N22" s="824"/>
      <c r="O22" s="824"/>
      <c r="P22" s="824"/>
    </row>
    <row r="23" spans="1:17" ht="19.5" customHeight="1" x14ac:dyDescent="0.2">
      <c r="A23" s="1313" t="s">
        <v>664</v>
      </c>
      <c r="B23" s="1325" t="s">
        <v>42</v>
      </c>
      <c r="C23" s="1314">
        <f>'0910, 0916 '!B11</f>
        <v>1810</v>
      </c>
      <c r="D23" s="1359"/>
      <c r="E23" s="1314"/>
      <c r="F23" s="1359"/>
      <c r="G23" s="1314"/>
      <c r="H23" s="1359"/>
      <c r="I23" s="1353"/>
      <c r="J23" s="1357">
        <f t="shared" ref="J23:J30" si="4">SUM(C23:I23)</f>
        <v>1810</v>
      </c>
      <c r="K23" s="824"/>
      <c r="L23" s="824"/>
      <c r="M23" s="824"/>
      <c r="N23" s="824"/>
      <c r="O23" s="824"/>
      <c r="P23" s="824"/>
    </row>
    <row r="24" spans="1:17" ht="19.5" customHeight="1" x14ac:dyDescent="0.2">
      <c r="A24" s="2205" t="s">
        <v>665</v>
      </c>
      <c r="B24" s="1325" t="s">
        <v>42</v>
      </c>
      <c r="C24" s="1314"/>
      <c r="D24" s="1359"/>
      <c r="E24" s="1314">
        <f>'0909, 0913'!B27-E25</f>
        <v>13538</v>
      </c>
      <c r="F24" s="1359"/>
      <c r="G24" s="1314"/>
      <c r="H24" s="1359"/>
      <c r="I24" s="1353"/>
      <c r="J24" s="1357">
        <f t="shared" si="4"/>
        <v>13538</v>
      </c>
      <c r="K24" s="824"/>
      <c r="L24" s="824"/>
      <c r="M24" s="824"/>
      <c r="N24" s="824"/>
      <c r="O24" s="824"/>
      <c r="P24" s="824"/>
    </row>
    <row r="25" spans="1:17" ht="19.5" customHeight="1" x14ac:dyDescent="0.2">
      <c r="A25" s="2206"/>
      <c r="B25" s="1325" t="s">
        <v>88</v>
      </c>
      <c r="C25" s="1314"/>
      <c r="D25" s="1359"/>
      <c r="E25" s="1314">
        <f>'0909, 0913'!B24</f>
        <v>16500</v>
      </c>
      <c r="F25" s="1359"/>
      <c r="G25" s="1314"/>
      <c r="H25" s="1359"/>
      <c r="I25" s="1353"/>
      <c r="J25" s="1357">
        <f t="shared" si="4"/>
        <v>16500</v>
      </c>
      <c r="K25" s="824"/>
      <c r="L25" s="824"/>
      <c r="M25" s="824"/>
      <c r="N25" s="824"/>
      <c r="O25" s="824"/>
      <c r="P25" s="824"/>
    </row>
    <row r="26" spans="1:17" ht="19.5" customHeight="1" x14ac:dyDescent="0.2">
      <c r="A26" s="2205" t="s">
        <v>666</v>
      </c>
      <c r="B26" s="1325" t="s">
        <v>42</v>
      </c>
      <c r="C26" s="1314"/>
      <c r="D26" s="1359"/>
      <c r="E26" s="1360">
        <f>'0910, 0916 '!D45-E27</f>
        <v>33711</v>
      </c>
      <c r="F26" s="826"/>
      <c r="G26" s="1314">
        <f>'0910, 0916 '!B45</f>
        <v>920</v>
      </c>
      <c r="H26" s="1359">
        <f>'0910, 0916 '!C45</f>
        <v>920</v>
      </c>
      <c r="I26" s="1994"/>
      <c r="J26" s="1357">
        <f>SUM(C26:H26)</f>
        <v>35551</v>
      </c>
      <c r="K26" s="824"/>
      <c r="L26" s="824"/>
      <c r="M26" s="824"/>
      <c r="N26" s="824"/>
      <c r="O26" s="824"/>
      <c r="P26" s="824"/>
    </row>
    <row r="27" spans="1:17" ht="19.5" customHeight="1" x14ac:dyDescent="0.2">
      <c r="A27" s="2206"/>
      <c r="B27" s="1325" t="s">
        <v>88</v>
      </c>
      <c r="C27" s="1314"/>
      <c r="D27" s="1359"/>
      <c r="E27" s="1359">
        <f>'0910, 0916 '!D44</f>
        <v>7750</v>
      </c>
      <c r="F27" s="826"/>
      <c r="G27" s="1314"/>
      <c r="H27" s="1359"/>
      <c r="I27" s="1995"/>
      <c r="J27" s="1357">
        <f>SUM(C27:H27)</f>
        <v>7750</v>
      </c>
      <c r="K27" s="824"/>
      <c r="L27" s="824"/>
      <c r="M27" s="824"/>
      <c r="N27" s="824"/>
      <c r="O27" s="824"/>
      <c r="P27" s="824"/>
    </row>
    <row r="28" spans="1:17" ht="19.5" customHeight="1" x14ac:dyDescent="0.2">
      <c r="A28" s="1313" t="s">
        <v>667</v>
      </c>
      <c r="B28" s="1325" t="s">
        <v>42</v>
      </c>
      <c r="C28" s="1314"/>
      <c r="D28" s="1359"/>
      <c r="E28" s="1314">
        <f>'0917, 0924, 0937'!B9</f>
        <v>9339</v>
      </c>
      <c r="F28" s="1359"/>
      <c r="G28" s="1314"/>
      <c r="H28" s="1359"/>
      <c r="I28" s="1353"/>
      <c r="J28" s="1357">
        <f t="shared" si="4"/>
        <v>9339</v>
      </c>
      <c r="K28" s="824"/>
      <c r="L28" s="824"/>
      <c r="M28" s="824"/>
      <c r="N28" s="824"/>
      <c r="O28" s="824"/>
      <c r="P28" s="824"/>
    </row>
    <row r="29" spans="1:17" ht="19.5" customHeight="1" x14ac:dyDescent="0.2">
      <c r="A29" s="2205" t="s">
        <v>668</v>
      </c>
      <c r="B29" s="1325" t="s">
        <v>42</v>
      </c>
      <c r="C29" s="1314">
        <f>'0917, 0924, 0937'!D27</f>
        <v>50</v>
      </c>
      <c r="D29" s="1359"/>
      <c r="E29" s="1314">
        <f>'0917, 0924, 0937'!E27-E30</f>
        <v>26824.699999999997</v>
      </c>
      <c r="F29" s="1359"/>
      <c r="G29" s="1314">
        <f>'0917, 0924, 0937'!B27</f>
        <v>418</v>
      </c>
      <c r="H29" s="1359">
        <f>'0917, 0924, 0937'!C27</f>
        <v>836</v>
      </c>
      <c r="I29" s="1353"/>
      <c r="J29" s="1357">
        <f t="shared" si="4"/>
        <v>28128.699999999997</v>
      </c>
      <c r="K29" s="824"/>
      <c r="L29" s="824"/>
      <c r="M29" s="824"/>
      <c r="N29" s="824"/>
      <c r="O29" s="824"/>
      <c r="P29" s="824"/>
    </row>
    <row r="30" spans="1:17" ht="19.5" customHeight="1" x14ac:dyDescent="0.2">
      <c r="A30" s="2206"/>
      <c r="B30" s="1325" t="s">
        <v>88</v>
      </c>
      <c r="C30" s="1314"/>
      <c r="D30" s="1359"/>
      <c r="E30" s="1314">
        <f>'0917, 0924, 0937'!E24+'0917, 0924, 0937'!E26</f>
        <v>14600</v>
      </c>
      <c r="F30" s="1359"/>
      <c r="G30" s="1314"/>
      <c r="H30" s="1359"/>
      <c r="I30" s="1353"/>
      <c r="J30" s="1357">
        <f t="shared" si="4"/>
        <v>14600</v>
      </c>
      <c r="K30" s="824"/>
      <c r="L30" s="824"/>
      <c r="M30" s="824"/>
      <c r="N30" s="824"/>
      <c r="O30" s="824"/>
      <c r="P30" s="824"/>
    </row>
    <row r="31" spans="1:17" ht="19.5" customHeight="1" x14ac:dyDescent="0.2">
      <c r="A31" s="1313" t="s">
        <v>669</v>
      </c>
      <c r="B31" s="1325" t="s">
        <v>42</v>
      </c>
      <c r="C31" s="1314">
        <f>'[10] 0926'!$C$44</f>
        <v>19621</v>
      </c>
      <c r="D31" s="1359"/>
      <c r="E31" s="1314">
        <f>'[10] 0926'!$D$44</f>
        <v>193913</v>
      </c>
      <c r="F31" s="1359"/>
      <c r="G31" s="1314">
        <f>'[10] 0926'!$F$44</f>
        <v>4223.8</v>
      </c>
      <c r="H31" s="1359">
        <f>'[10] 0926'!$E$44</f>
        <v>3150.2</v>
      </c>
      <c r="I31" s="1353"/>
      <c r="J31" s="1364">
        <f>SUM(C31:I31)</f>
        <v>220908</v>
      </c>
      <c r="K31" s="824"/>
      <c r="L31" s="824"/>
      <c r="M31" s="824"/>
      <c r="N31" s="824"/>
      <c r="O31" s="824"/>
      <c r="P31" s="824"/>
    </row>
    <row r="32" spans="1:17" ht="18.75" customHeight="1" x14ac:dyDescent="0.2">
      <c r="A32" s="1313" t="s">
        <v>670</v>
      </c>
      <c r="B32" s="1325" t="s">
        <v>42</v>
      </c>
      <c r="C32" s="1314"/>
      <c r="D32" s="1359">
        <f>'0926SF, 1009, 1016'!B11</f>
        <v>52.9</v>
      </c>
      <c r="E32" s="1314"/>
      <c r="F32" s="1359">
        <f>'0926SF, 1009, 1016'!C11</f>
        <v>6484.4</v>
      </c>
      <c r="G32" s="1314"/>
      <c r="H32" s="1359"/>
      <c r="I32" s="1353"/>
      <c r="J32" s="1357">
        <f>SUM(C32:I32)</f>
        <v>6537.2999999999993</v>
      </c>
      <c r="K32" s="824"/>
      <c r="L32" s="824"/>
      <c r="M32" s="824"/>
      <c r="N32" s="824"/>
      <c r="O32" s="824"/>
      <c r="P32" s="824"/>
    </row>
    <row r="33" spans="1:16" ht="18.75" customHeight="1" x14ac:dyDescent="0.2">
      <c r="A33" s="2212" t="s">
        <v>671</v>
      </c>
      <c r="B33" s="1344" t="s">
        <v>42</v>
      </c>
      <c r="C33" s="824"/>
      <c r="D33" s="1361"/>
      <c r="E33" s="737">
        <f>'0917, 0924, 0937'!C40</f>
        <v>657</v>
      </c>
      <c r="F33" s="1361"/>
      <c r="G33" s="824"/>
      <c r="H33" s="1361"/>
      <c r="I33" s="1215">
        <f>'0917, 0924, 0937'!B40-I34</f>
        <v>10936</v>
      </c>
      <c r="J33" s="1357">
        <f>SUM(C33:I33)</f>
        <v>11593</v>
      </c>
      <c r="K33" s="824"/>
      <c r="L33" s="824"/>
      <c r="M33" s="824"/>
      <c r="N33" s="824"/>
      <c r="O33" s="824"/>
      <c r="P33" s="824"/>
    </row>
    <row r="34" spans="1:16" ht="17.25" customHeight="1" thickBot="1" x14ac:dyDescent="0.25">
      <c r="A34" s="2213"/>
      <c r="B34" s="1326" t="s">
        <v>367</v>
      </c>
      <c r="C34" s="1347"/>
      <c r="D34" s="755"/>
      <c r="F34" s="755"/>
      <c r="G34" s="807"/>
      <c r="H34" s="755"/>
      <c r="I34" s="1416">
        <f>'0917, 0924, 0937'!D38</f>
        <v>300</v>
      </c>
      <c r="J34" s="1358">
        <f>SUM(C34:I34)</f>
        <v>300</v>
      </c>
      <c r="K34" s="1350"/>
      <c r="L34" s="1350"/>
      <c r="M34" s="1350"/>
      <c r="N34" s="1350"/>
      <c r="O34" s="1350"/>
      <c r="P34" s="1350"/>
    </row>
    <row r="35" spans="1:16" ht="26.25" customHeight="1" thickTop="1" thickBot="1" x14ac:dyDescent="0.25">
      <c r="A35" s="2200" t="s">
        <v>12</v>
      </c>
      <c r="B35" s="2201"/>
      <c r="C35" s="1348">
        <f t="shared" ref="C35:J35" si="5">SUM(C22:C34)</f>
        <v>21481</v>
      </c>
      <c r="D35" s="1362">
        <f t="shared" si="5"/>
        <v>52.9</v>
      </c>
      <c r="E35" s="1334">
        <f>SUM(E22:E33)</f>
        <v>317117.7</v>
      </c>
      <c r="F35" s="1362">
        <f t="shared" si="5"/>
        <v>6484.4</v>
      </c>
      <c r="G35" s="1334">
        <f t="shared" si="5"/>
        <v>5561.8</v>
      </c>
      <c r="H35" s="1362">
        <f t="shared" si="5"/>
        <v>4906.2</v>
      </c>
      <c r="I35" s="1354">
        <f>SUM(I22:I33)</f>
        <v>10936</v>
      </c>
      <c r="J35" s="1333">
        <f t="shared" si="5"/>
        <v>366840</v>
      </c>
      <c r="K35" s="83"/>
      <c r="L35" s="83"/>
      <c r="M35" s="83"/>
      <c r="N35" s="83"/>
      <c r="O35" s="83"/>
      <c r="P35" s="83"/>
    </row>
    <row r="37" spans="1:16" x14ac:dyDescent="0.2">
      <c r="J37" s="1046"/>
      <c r="M37" s="4" t="s">
        <v>723</v>
      </c>
    </row>
    <row r="38" spans="1:16" ht="25.5" customHeight="1" x14ac:dyDescent="0.2">
      <c r="M38" s="1046">
        <f>O9+Q19+J35</f>
        <v>669116.23</v>
      </c>
    </row>
  </sheetData>
  <mergeCells count="12">
    <mergeCell ref="A1:P1"/>
    <mergeCell ref="A9:B9"/>
    <mergeCell ref="A10:Q10"/>
    <mergeCell ref="A19:B19"/>
    <mergeCell ref="A5:A7"/>
    <mergeCell ref="A15:A17"/>
    <mergeCell ref="A35:B35"/>
    <mergeCell ref="A20:J20"/>
    <mergeCell ref="A24:A25"/>
    <mergeCell ref="A26:A27"/>
    <mergeCell ref="A29:A30"/>
    <mergeCell ref="A33:A34"/>
  </mergeCells>
  <pageMargins left="0.31496062992125984" right="0.39370078740157483" top="0.27559055118110237" bottom="0.39370078740157483" header="0.23622047244094491" footer="0.19685039370078741"/>
  <pageSetup paperSize="9" scale="66" orientation="landscape" r:id="rId1"/>
  <headerFooter>
    <oddFooter>&amp;L&amp;"Times New Roman,Obyčejné"&amp;8Rozpočet na rok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view="pageBreakPreview" topLeftCell="A16" zoomScaleNormal="100" zoomScaleSheetLayoutView="100" workbookViewId="0">
      <selection activeCell="N13" sqref="N13"/>
    </sheetView>
  </sheetViews>
  <sheetFormatPr defaultRowHeight="12.75" x14ac:dyDescent="0.2"/>
  <cols>
    <col min="1" max="1" width="18.7109375" style="4" customWidth="1"/>
    <col min="2" max="2" width="11.140625" style="4" customWidth="1"/>
    <col min="3" max="12" width="13.140625" style="4" customWidth="1"/>
    <col min="13" max="13" width="14.7109375" style="4" customWidth="1"/>
    <col min="14" max="16384" width="9.140625" style="4"/>
  </cols>
  <sheetData>
    <row r="1" spans="1:18" ht="47.25" customHeight="1" x14ac:dyDescent="0.2">
      <c r="A1" s="2216" t="s">
        <v>678</v>
      </c>
      <c r="B1" s="2216"/>
      <c r="C1" s="2216"/>
      <c r="D1" s="2216"/>
      <c r="E1" s="2216"/>
      <c r="F1" s="2216"/>
      <c r="G1" s="2216"/>
      <c r="H1" s="2216"/>
      <c r="I1" s="2216"/>
      <c r="J1" s="2216"/>
      <c r="K1" s="2216"/>
      <c r="L1" s="1878" t="s">
        <v>307</v>
      </c>
      <c r="M1" s="1365"/>
    </row>
    <row r="2" spans="1:18" ht="97.5" customHeight="1" thickBot="1" x14ac:dyDescent="0.25">
      <c r="A2" s="749" t="s">
        <v>597</v>
      </c>
      <c r="B2" s="1323" t="s">
        <v>222</v>
      </c>
      <c r="C2" s="758" t="s">
        <v>92</v>
      </c>
      <c r="D2" s="1316" t="s">
        <v>93</v>
      </c>
      <c r="E2" s="1316" t="s">
        <v>127</v>
      </c>
      <c r="F2" s="1316" t="s">
        <v>688</v>
      </c>
      <c r="G2" s="1316" t="s">
        <v>681</v>
      </c>
      <c r="H2" s="1316" t="s">
        <v>687</v>
      </c>
      <c r="I2" s="1316" t="s">
        <v>633</v>
      </c>
      <c r="J2" s="758" t="s">
        <v>682</v>
      </c>
      <c r="K2" s="758" t="s">
        <v>921</v>
      </c>
      <c r="L2" s="759" t="s">
        <v>72</v>
      </c>
    </row>
    <row r="3" spans="1:18" ht="19.5" customHeight="1" thickTop="1" x14ac:dyDescent="0.2">
      <c r="A3" s="821" t="s">
        <v>683</v>
      </c>
      <c r="B3" s="1324" t="s">
        <v>88</v>
      </c>
      <c r="C3" s="768">
        <f>'0413, 0437'!B4</f>
        <v>12900</v>
      </c>
      <c r="D3" s="1312">
        <f>'0413, 0437'!C4</f>
        <v>105757.2</v>
      </c>
      <c r="E3" s="1339"/>
      <c r="F3" s="1339">
        <f>'0413, 0437'!E4</f>
        <v>1700</v>
      </c>
      <c r="G3" s="1339"/>
      <c r="H3" s="1312">
        <f>'0413, 0437'!D4</f>
        <v>2500</v>
      </c>
      <c r="I3" s="1339"/>
      <c r="J3" s="1339"/>
      <c r="K3" s="1337"/>
      <c r="L3" s="1356">
        <f t="shared" ref="L3:L9" si="0">SUM(C3:J3)</f>
        <v>122857.2</v>
      </c>
      <c r="R3" s="1343"/>
    </row>
    <row r="4" spans="1:18" ht="19.5" customHeight="1" x14ac:dyDescent="0.2">
      <c r="A4" s="2205" t="s">
        <v>684</v>
      </c>
      <c r="B4" s="1325" t="s">
        <v>42</v>
      </c>
      <c r="C4" s="826"/>
      <c r="D4" s="1314"/>
      <c r="E4" s="1359"/>
      <c r="F4" s="1359"/>
      <c r="G4" s="1359">
        <f>'0413, 0437'!D29</f>
        <v>3300</v>
      </c>
      <c r="H4" s="1314"/>
      <c r="I4" s="1359"/>
      <c r="J4" s="1359">
        <f>'0413, 0437'!B29</f>
        <v>158</v>
      </c>
      <c r="K4" s="1353"/>
      <c r="L4" s="1357">
        <f t="shared" si="0"/>
        <v>3458</v>
      </c>
    </row>
    <row r="5" spans="1:18" ht="19.5" customHeight="1" x14ac:dyDescent="0.2">
      <c r="A5" s="2214"/>
      <c r="B5" s="1325" t="s">
        <v>88</v>
      </c>
      <c r="C5" s="826"/>
      <c r="D5" s="1314"/>
      <c r="E5" s="1359"/>
      <c r="F5" s="1359">
        <f>'0413, 0437'!C25</f>
        <v>965</v>
      </c>
      <c r="G5" s="1359"/>
      <c r="H5" s="1314"/>
      <c r="I5" s="1359"/>
      <c r="J5" s="1359"/>
      <c r="K5" s="1353"/>
      <c r="L5" s="1357">
        <f>SUM(F5:J5)</f>
        <v>965</v>
      </c>
    </row>
    <row r="6" spans="1:18" ht="19.5" customHeight="1" x14ac:dyDescent="0.2">
      <c r="A6" s="2206"/>
      <c r="B6" s="1325" t="s">
        <v>367</v>
      </c>
      <c r="C6" s="826"/>
      <c r="D6" s="1314"/>
      <c r="E6" s="1359"/>
      <c r="F6" s="1359"/>
      <c r="G6" s="1359">
        <f>'0413, 0437'!E23</f>
        <v>3000</v>
      </c>
      <c r="H6" s="1314"/>
      <c r="I6" s="1359"/>
      <c r="J6" s="1359"/>
      <c r="K6" s="1353"/>
      <c r="L6" s="1357">
        <f t="shared" si="0"/>
        <v>3000</v>
      </c>
      <c r="M6" s="1046"/>
    </row>
    <row r="7" spans="1:18" ht="19.5" customHeight="1" x14ac:dyDescent="0.2">
      <c r="A7" s="2205" t="s">
        <v>685</v>
      </c>
      <c r="B7" s="1325" t="s">
        <v>42</v>
      </c>
      <c r="C7" s="826">
        <f>'0440,  0441'!B46+'Příspěvky na provoz'!B32+'Příspěvky na provoz'!C32+'0440,  0441'!B14-C8</f>
        <v>26340.3</v>
      </c>
      <c r="D7" s="1314">
        <f>'0440,  0441'!C46-'0440,  0441'!C35+'Příspěvky na provoz'!D32+'Příspěvky na provoz'!E32+'0440,  0441'!C14-D8</f>
        <v>97520.7</v>
      </c>
      <c r="E7" s="1359">
        <f>'Příspěvky na provoz'!F29+'Příspěvky na provoz'!G29</f>
        <v>2069</v>
      </c>
      <c r="F7" s="1359"/>
      <c r="G7" s="1380"/>
      <c r="H7" s="1314"/>
      <c r="I7" s="1359">
        <f>'0440,  0441'!E46</f>
        <v>850</v>
      </c>
      <c r="J7" s="1359"/>
      <c r="K7" s="1374">
        <f>'0440,  0441'!D46</f>
        <v>120</v>
      </c>
      <c r="L7" s="1357">
        <f>SUM(C7:K7)</f>
        <v>126900</v>
      </c>
    </row>
    <row r="8" spans="1:18" ht="19.5" customHeight="1" x14ac:dyDescent="0.2">
      <c r="A8" s="2214"/>
      <c r="B8" s="1345" t="s">
        <v>88</v>
      </c>
      <c r="C8" s="1381">
        <f>'0440,  0441'!B9</f>
        <v>1400</v>
      </c>
      <c r="D8" s="1314">
        <f>'0440,  0441'!C9</f>
        <v>700</v>
      </c>
      <c r="E8" s="1359">
        <f>'0440,  0441'!D9</f>
        <v>700</v>
      </c>
      <c r="F8" s="1359"/>
      <c r="G8" s="1993"/>
      <c r="H8" s="1314"/>
      <c r="I8" s="1359"/>
      <c r="J8" s="1359"/>
      <c r="K8" s="1353"/>
      <c r="L8" s="1357">
        <f>SUM(C8:K8)</f>
        <v>2800</v>
      </c>
    </row>
    <row r="9" spans="1:18" ht="19.5" customHeight="1" x14ac:dyDescent="0.2">
      <c r="A9" s="2206"/>
      <c r="B9" s="1344" t="s">
        <v>367</v>
      </c>
      <c r="C9" s="1368"/>
      <c r="D9" s="1314">
        <f>'0440,  0441'!C35</f>
        <v>1200</v>
      </c>
      <c r="E9" s="1359"/>
      <c r="F9" s="1359"/>
      <c r="G9" s="1359"/>
      <c r="H9" s="1314"/>
      <c r="I9" s="1359"/>
      <c r="J9" s="1359"/>
      <c r="K9" s="1353"/>
      <c r="L9" s="1357">
        <f t="shared" si="0"/>
        <v>1200</v>
      </c>
      <c r="M9" s="1046">
        <f>SUM(L7:L9)</f>
        <v>130900</v>
      </c>
    </row>
    <row r="10" spans="1:18" ht="19.5" customHeight="1" thickBot="1" x14ac:dyDescent="0.25">
      <c r="A10" s="753" t="s">
        <v>686</v>
      </c>
      <c r="B10" s="1327" t="s">
        <v>88</v>
      </c>
      <c r="C10" s="1322">
        <f>'0440,  0441'!B66</f>
        <v>1550</v>
      </c>
      <c r="D10" s="762">
        <f>'0440,  0441'!C66</f>
        <v>1750</v>
      </c>
      <c r="E10" s="737">
        <f>'0440,  0441'!D66</f>
        <v>0</v>
      </c>
      <c r="F10" s="737">
        <f>'0440,  0441'!E66</f>
        <v>26359.9</v>
      </c>
      <c r="G10" s="737"/>
      <c r="H10" s="762"/>
      <c r="I10" s="737"/>
      <c r="J10" s="1340"/>
      <c r="K10" s="1338"/>
      <c r="L10" s="1358">
        <f>SUM(C10:J10)</f>
        <v>29659.9</v>
      </c>
    </row>
    <row r="11" spans="1:18" ht="26.25" customHeight="1" thickTop="1" thickBot="1" x14ac:dyDescent="0.25">
      <c r="A11" s="2200" t="s">
        <v>12</v>
      </c>
      <c r="B11" s="2201"/>
      <c r="C11" s="1333">
        <f t="shared" ref="C11:L11" si="1">SUM(C3:C10)</f>
        <v>42190.3</v>
      </c>
      <c r="D11" s="1334">
        <f t="shared" si="1"/>
        <v>206927.9</v>
      </c>
      <c r="E11" s="1362">
        <f t="shared" si="1"/>
        <v>2769</v>
      </c>
      <c r="F11" s="1362">
        <f t="shared" si="1"/>
        <v>29024.9</v>
      </c>
      <c r="G11" s="1362">
        <f t="shared" si="1"/>
        <v>6300</v>
      </c>
      <c r="H11" s="1334">
        <f t="shared" si="1"/>
        <v>2500</v>
      </c>
      <c r="I11" s="1362">
        <f t="shared" si="1"/>
        <v>850</v>
      </c>
      <c r="J11" s="1354">
        <f t="shared" si="1"/>
        <v>158</v>
      </c>
      <c r="K11" s="1354">
        <f t="shared" ref="K11" si="2">SUM(K3:K10)</f>
        <v>120</v>
      </c>
      <c r="L11" s="1333">
        <f t="shared" si="1"/>
        <v>290840.10000000003</v>
      </c>
      <c r="M11" s="1046"/>
    </row>
    <row r="12" spans="1:18" ht="27" customHeight="1" thickBot="1" x14ac:dyDescent="0.25">
      <c r="A12" s="2202" t="s">
        <v>679</v>
      </c>
      <c r="B12" s="2202"/>
      <c r="C12" s="2202"/>
      <c r="D12" s="2202"/>
      <c r="E12" s="2202"/>
      <c r="F12" s="2202"/>
      <c r="G12" s="2202"/>
      <c r="H12" s="2202"/>
      <c r="I12" s="2202"/>
      <c r="J12" s="2202"/>
      <c r="K12" s="2219"/>
      <c r="L12" s="2219"/>
    </row>
    <row r="13" spans="1:18" ht="89.25" customHeight="1" thickBot="1" x14ac:dyDescent="0.25">
      <c r="A13" s="1328" t="s">
        <v>597</v>
      </c>
      <c r="B13" s="1329" t="s">
        <v>222</v>
      </c>
      <c r="C13" s="1217" t="s">
        <v>695</v>
      </c>
      <c r="D13" s="1217" t="s">
        <v>691</v>
      </c>
      <c r="E13" s="1366" t="s">
        <v>692</v>
      </c>
      <c r="F13" s="1367" t="s">
        <v>693</v>
      </c>
      <c r="G13" s="1052" t="s">
        <v>145</v>
      </c>
      <c r="H13" s="1367" t="s">
        <v>694</v>
      </c>
      <c r="I13" s="1367" t="s">
        <v>696</v>
      </c>
      <c r="J13" s="1332" t="s">
        <v>72</v>
      </c>
      <c r="K13" s="1516"/>
      <c r="L13" s="3"/>
    </row>
    <row r="14" spans="1:18" ht="19.5" customHeight="1" thickTop="1" x14ac:dyDescent="0.2">
      <c r="A14" s="821" t="s">
        <v>689</v>
      </c>
      <c r="B14" s="1324" t="s">
        <v>88</v>
      </c>
      <c r="C14" s="768"/>
      <c r="D14" s="1312"/>
      <c r="E14" s="1339"/>
      <c r="F14" s="1312">
        <f>'0513, 0539'!B5</f>
        <v>33550</v>
      </c>
      <c r="G14" s="1339">
        <f>'0513, 0539'!C5</f>
        <v>700</v>
      </c>
      <c r="H14" s="1337">
        <f>'0513, 0539'!D5</f>
        <v>7640</v>
      </c>
      <c r="I14" s="1337"/>
      <c r="J14" s="1356">
        <f>SUM(C14:H14)</f>
        <v>41890</v>
      </c>
      <c r="K14" s="829"/>
    </row>
    <row r="15" spans="1:18" ht="19.5" customHeight="1" x14ac:dyDescent="0.2">
      <c r="A15" s="2212" t="s">
        <v>690</v>
      </c>
      <c r="B15" s="1344" t="s">
        <v>42</v>
      </c>
      <c r="C15" s="1368">
        <f>'0513, 0539'!B39</f>
        <v>7200</v>
      </c>
      <c r="D15" s="1314">
        <f>'0513, 0539'!C39</f>
        <v>180</v>
      </c>
      <c r="E15" s="1359">
        <f>'0513, 0539'!E39</f>
        <v>390</v>
      </c>
      <c r="F15" s="1314">
        <f>'0513, 0539'!F39</f>
        <v>400</v>
      </c>
      <c r="G15" s="1359">
        <f>'0513, 0539'!G39</f>
        <v>24249</v>
      </c>
      <c r="H15" s="1353"/>
      <c r="I15" s="1353">
        <f>'0513, 0539'!D39-'0513, 0539'!D28</f>
        <v>1890</v>
      </c>
      <c r="J15" s="1357">
        <f>SUM(C15:I15)</f>
        <v>34309</v>
      </c>
      <c r="K15" s="829"/>
    </row>
    <row r="16" spans="1:18" ht="19.5" customHeight="1" thickBot="1" x14ac:dyDescent="0.25">
      <c r="A16" s="2213"/>
      <c r="B16" s="1326" t="s">
        <v>367</v>
      </c>
      <c r="C16" s="1322"/>
      <c r="D16" s="762"/>
      <c r="E16" s="737"/>
      <c r="F16" s="762"/>
      <c r="G16" s="737"/>
      <c r="H16" s="1338"/>
      <c r="I16" s="1338">
        <f>'0513, 0539'!D28</f>
        <v>1500</v>
      </c>
      <c r="J16" s="1358">
        <f>SUM(C16:I16)</f>
        <v>1500</v>
      </c>
      <c r="K16" s="829"/>
      <c r="M16" s="1046"/>
    </row>
    <row r="17" spans="1:13" ht="31.5" customHeight="1" thickTop="1" thickBot="1" x14ac:dyDescent="0.25">
      <c r="A17" s="2200" t="s">
        <v>12</v>
      </c>
      <c r="B17" s="2201"/>
      <c r="C17" s="1336">
        <f t="shared" ref="C17:J17" si="3">SUM(C14:C16)</f>
        <v>7200</v>
      </c>
      <c r="D17" s="1334">
        <f t="shared" si="3"/>
        <v>180</v>
      </c>
      <c r="E17" s="1362">
        <f t="shared" si="3"/>
        <v>390</v>
      </c>
      <c r="F17" s="1334">
        <f t="shared" si="3"/>
        <v>33950</v>
      </c>
      <c r="G17" s="1362">
        <f t="shared" si="3"/>
        <v>24949</v>
      </c>
      <c r="H17" s="1354">
        <f t="shared" si="3"/>
        <v>7640</v>
      </c>
      <c r="I17" s="1354">
        <f t="shared" si="3"/>
        <v>3390</v>
      </c>
      <c r="J17" s="1333">
        <f t="shared" si="3"/>
        <v>77699</v>
      </c>
      <c r="K17" s="83"/>
      <c r="M17" s="1046"/>
    </row>
    <row r="18" spans="1:13" ht="29.25" customHeight="1" thickBot="1" x14ac:dyDescent="0.25">
      <c r="A18" s="2202" t="s">
        <v>680</v>
      </c>
      <c r="B18" s="2202"/>
      <c r="C18" s="2202"/>
      <c r="D18" s="2202"/>
      <c r="E18" s="2202"/>
      <c r="F18" s="2202"/>
      <c r="G18" s="2202"/>
      <c r="H18" s="2202"/>
      <c r="I18" s="2219"/>
      <c r="J18" s="2219"/>
      <c r="K18" s="2219"/>
      <c r="L18" s="2219"/>
    </row>
    <row r="19" spans="1:13" ht="78.75" customHeight="1" thickBot="1" x14ac:dyDescent="0.25">
      <c r="A19" s="1328" t="s">
        <v>597</v>
      </c>
      <c r="B19" s="1329" t="s">
        <v>222</v>
      </c>
      <c r="C19" s="1217" t="s">
        <v>701</v>
      </c>
      <c r="D19" s="1366" t="s">
        <v>702</v>
      </c>
      <c r="E19" s="1367" t="s">
        <v>703</v>
      </c>
      <c r="F19" s="1052" t="s">
        <v>704</v>
      </c>
      <c r="G19" s="1369" t="s">
        <v>705</v>
      </c>
      <c r="H19" s="1373" t="s">
        <v>72</v>
      </c>
      <c r="I19" s="1052"/>
      <c r="J19" s="3"/>
      <c r="K19" s="3"/>
      <c r="L19" s="3"/>
    </row>
    <row r="20" spans="1:13" ht="19.5" customHeight="1" thickTop="1" x14ac:dyDescent="0.2">
      <c r="A20" s="2217" t="s">
        <v>697</v>
      </c>
      <c r="B20" s="1370" t="s">
        <v>42</v>
      </c>
      <c r="C20" s="768">
        <f>'0813, 0839, 0841, 0843'!B4</f>
        <v>2</v>
      </c>
      <c r="D20" s="1312">
        <f>'0813, 0839, 0841, 0843'!C5+'0813, 0839, 0841, 0843'!C7</f>
        <v>3500</v>
      </c>
      <c r="E20" s="1339"/>
      <c r="F20" s="1312"/>
      <c r="G20" s="823">
        <f>'0813, 0839, 0841, 0843'!D5+'0813, 0839, 0841, 0843'!D7+'0813, 0839, 0841, 0843'!D9</f>
        <v>6005</v>
      </c>
      <c r="H20" s="1356">
        <f t="shared" ref="H20:H25" si="4">SUM(C20:G20)</f>
        <v>9507</v>
      </c>
      <c r="I20" s="824"/>
      <c r="M20" s="4" t="s">
        <v>723</v>
      </c>
    </row>
    <row r="21" spans="1:13" ht="19.5" customHeight="1" x14ac:dyDescent="0.2">
      <c r="A21" s="2206"/>
      <c r="B21" s="1371" t="s">
        <v>88</v>
      </c>
      <c r="C21" s="1360">
        <f>'0813, 0839, 0841, 0843'!B12-C20</f>
        <v>27160</v>
      </c>
      <c r="D21" s="1360">
        <f>'0813, 0839, 0841, 0843'!C10</f>
        <v>7640</v>
      </c>
      <c r="E21" s="1360"/>
      <c r="F21" s="1360"/>
      <c r="G21" s="1374">
        <f>'0813, 0839, 0841, 0843'!D10</f>
        <v>350</v>
      </c>
      <c r="H21" s="1357">
        <f t="shared" si="4"/>
        <v>35150</v>
      </c>
      <c r="I21" s="824"/>
      <c r="M21" s="1046">
        <f>L11+J17+H26</f>
        <v>419996.10000000003</v>
      </c>
    </row>
    <row r="22" spans="1:13" ht="19.5" customHeight="1" x14ac:dyDescent="0.2">
      <c r="A22" s="1342" t="s">
        <v>698</v>
      </c>
      <c r="B22" s="1371" t="s">
        <v>42</v>
      </c>
      <c r="C22" s="1360"/>
      <c r="D22" s="1360"/>
      <c r="E22" s="1360"/>
      <c r="F22" s="1360">
        <f>'0813, 0839, 0841, 0843'!B17</f>
        <v>500</v>
      </c>
      <c r="G22" s="1374"/>
      <c r="H22" s="1357">
        <f t="shared" si="4"/>
        <v>500</v>
      </c>
      <c r="I22" s="824"/>
    </row>
    <row r="23" spans="1:13" ht="19.5" customHeight="1" x14ac:dyDescent="0.2">
      <c r="A23" s="1342" t="s">
        <v>699</v>
      </c>
      <c r="B23" s="1371" t="s">
        <v>42</v>
      </c>
      <c r="C23" s="1360"/>
      <c r="D23" s="1360"/>
      <c r="E23" s="1360">
        <f>'0813, 0839, 0841, 0843'!B20</f>
        <v>250</v>
      </c>
      <c r="F23" s="1360"/>
      <c r="G23" s="1374"/>
      <c r="H23" s="1357">
        <f t="shared" si="4"/>
        <v>250</v>
      </c>
      <c r="I23" s="824"/>
      <c r="M23" s="4" t="s">
        <v>720</v>
      </c>
    </row>
    <row r="24" spans="1:13" ht="19.5" customHeight="1" x14ac:dyDescent="0.2">
      <c r="A24" s="2205" t="s">
        <v>700</v>
      </c>
      <c r="B24" s="1371" t="s">
        <v>42</v>
      </c>
      <c r="C24" s="1360">
        <f>'0813, 0839, 0841, 0843'!B27</f>
        <v>3000</v>
      </c>
      <c r="D24" s="1360"/>
      <c r="E24" s="1360"/>
      <c r="F24" s="1360"/>
      <c r="G24" s="1374"/>
      <c r="H24" s="1357">
        <f t="shared" si="4"/>
        <v>3000</v>
      </c>
      <c r="I24" s="824"/>
      <c r="M24" s="1046">
        <f>'kapitoly 01,03, 07,10 (§)'!I25+'kapitoly 02,06,09 (§)'!M38+'kapitoly 04,05,08 (§)'!M21</f>
        <v>1166851.53</v>
      </c>
    </row>
    <row r="25" spans="1:13" ht="19.5" customHeight="1" thickBot="1" x14ac:dyDescent="0.25">
      <c r="A25" s="2218"/>
      <c r="B25" s="1372" t="s">
        <v>88</v>
      </c>
      <c r="C25" s="1322">
        <f>'0813, 0839, 0841, 0843'!B33</f>
        <v>1000</v>
      </c>
      <c r="D25" s="762"/>
      <c r="E25" s="755"/>
      <c r="F25" s="807"/>
      <c r="G25" s="1375">
        <f>'0813, 0839, 0841, 0843'!C32</f>
        <v>2050</v>
      </c>
      <c r="H25" s="1358">
        <f t="shared" si="4"/>
        <v>3050</v>
      </c>
      <c r="I25" s="1350"/>
    </row>
    <row r="26" spans="1:13" ht="27" customHeight="1" thickTop="1" x14ac:dyDescent="0.2">
      <c r="A26" s="2203" t="s">
        <v>12</v>
      </c>
      <c r="B26" s="2204"/>
      <c r="C26" s="75">
        <f t="shared" ref="C26:H26" si="5">SUM(C20:C25)</f>
        <v>31162</v>
      </c>
      <c r="D26" s="99">
        <f t="shared" si="5"/>
        <v>11140</v>
      </c>
      <c r="E26" s="76">
        <f t="shared" si="5"/>
        <v>250</v>
      </c>
      <c r="F26" s="99">
        <f t="shared" si="5"/>
        <v>500</v>
      </c>
      <c r="G26" s="77">
        <f t="shared" si="5"/>
        <v>8405</v>
      </c>
      <c r="H26" s="89">
        <f t="shared" si="5"/>
        <v>51457</v>
      </c>
      <c r="I26" s="83"/>
      <c r="M26" s="1046"/>
    </row>
  </sheetData>
  <mergeCells count="11">
    <mergeCell ref="A1:K1"/>
    <mergeCell ref="A26:B26"/>
    <mergeCell ref="A4:A6"/>
    <mergeCell ref="A7:A9"/>
    <mergeCell ref="A15:A16"/>
    <mergeCell ref="A20:A21"/>
    <mergeCell ref="A24:A25"/>
    <mergeCell ref="A11:B11"/>
    <mergeCell ref="A12:L12"/>
    <mergeCell ref="A17:B17"/>
    <mergeCell ref="A18:L18"/>
  </mergeCells>
  <pageMargins left="0.45" right="0.39370078740157483" top="0.43" bottom="0.34" header="0.31496062992125984" footer="0.19685039370078741"/>
  <pageSetup paperSize="9" scale="70" orientation="landscape" r:id="rId1"/>
  <headerFooter>
    <oddFooter>&amp;L&amp;"Times New Roman,Obyčejné"&amp;8Rozpočet na rok 2018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pane ySplit="3" topLeftCell="A4" activePane="bottomLeft" state="frozen"/>
      <selection pane="bottomLeft" activeCell="I2" sqref="I2"/>
    </sheetView>
  </sheetViews>
  <sheetFormatPr defaultRowHeight="12.75" x14ac:dyDescent="0.2"/>
  <cols>
    <col min="1" max="1" width="23.140625" style="429" customWidth="1"/>
    <col min="2" max="2" width="13.140625" style="429" customWidth="1"/>
    <col min="3" max="3" width="11.5703125" style="429" customWidth="1"/>
    <col min="4" max="4" width="13.85546875" style="429" customWidth="1"/>
    <col min="5" max="5" width="11.5703125" style="429" customWidth="1"/>
    <col min="6" max="6" width="13.140625" style="429" customWidth="1"/>
    <col min="7" max="7" width="11.5703125" style="429" customWidth="1"/>
    <col min="8" max="8" width="12.85546875" style="429" customWidth="1"/>
    <col min="9" max="9" width="13.140625" style="429" customWidth="1"/>
    <col min="10" max="10" width="13.7109375" style="429" customWidth="1"/>
    <col min="11" max="11" width="10.140625" style="429" bestFit="1" customWidth="1"/>
    <col min="12" max="16384" width="9.140625" style="429"/>
  </cols>
  <sheetData>
    <row r="1" spans="1:10" ht="66.75" customHeight="1" x14ac:dyDescent="0.2">
      <c r="A1" s="2224" t="s">
        <v>724</v>
      </c>
      <c r="B1" s="2225"/>
      <c r="C1" s="2225"/>
      <c r="D1" s="2225"/>
      <c r="E1" s="2225"/>
      <c r="F1" s="2225"/>
      <c r="G1" s="2225"/>
      <c r="H1" s="2225"/>
      <c r="I1" s="2225"/>
      <c r="J1" s="553" t="s">
        <v>467</v>
      </c>
    </row>
    <row r="2" spans="1:10" s="1419" customFormat="1" ht="120" customHeight="1" x14ac:dyDescent="0.2">
      <c r="A2" s="2222" t="s">
        <v>725</v>
      </c>
      <c r="B2" s="2226" t="s">
        <v>959</v>
      </c>
      <c r="C2" s="2227"/>
      <c r="D2" s="2228" t="s">
        <v>960</v>
      </c>
      <c r="E2" s="2227"/>
      <c r="F2" s="2228" t="s">
        <v>961</v>
      </c>
      <c r="G2" s="2227"/>
      <c r="H2" s="249" t="s">
        <v>963</v>
      </c>
      <c r="I2" s="1427" t="s">
        <v>962</v>
      </c>
      <c r="J2" s="2220" t="s">
        <v>72</v>
      </c>
    </row>
    <row r="3" spans="1:10" s="1419" customFormat="1" ht="44.25" customHeight="1" thickBot="1" x14ac:dyDescent="0.25">
      <c r="A3" s="2223"/>
      <c r="B3" s="690" t="s">
        <v>360</v>
      </c>
      <c r="C3" s="691" t="s">
        <v>361</v>
      </c>
      <c r="D3" s="692" t="s">
        <v>360</v>
      </c>
      <c r="E3" s="691" t="s">
        <v>361</v>
      </c>
      <c r="F3" s="692" t="s">
        <v>360</v>
      </c>
      <c r="G3" s="692" t="s">
        <v>361</v>
      </c>
      <c r="H3" s="690" t="s">
        <v>360</v>
      </c>
      <c r="I3" s="1428" t="s">
        <v>360</v>
      </c>
      <c r="J3" s="2221"/>
    </row>
    <row r="4" spans="1:10" s="1419" customFormat="1" ht="24.75" customHeight="1" thickTop="1" x14ac:dyDescent="0.2">
      <c r="A4" s="694" t="s">
        <v>283</v>
      </c>
      <c r="B4" s="695"/>
      <c r="C4" s="696"/>
      <c r="D4" s="697">
        <f>'[11]0440 (ZŠ,MŠ)'!$D$5</f>
        <v>10153.5</v>
      </c>
      <c r="E4" s="698">
        <f>'[11]0440 (ZŠ,MŠ)'!$E$5</f>
        <v>80</v>
      </c>
      <c r="F4" s="699"/>
      <c r="G4" s="437"/>
      <c r="H4" s="1417"/>
      <c r="I4" s="699"/>
      <c r="J4" s="700">
        <f t="shared" ref="J4:J9" si="0">SUM(B4:F4)</f>
        <v>10233.5</v>
      </c>
    </row>
    <row r="5" spans="1:10" s="1419" customFormat="1" ht="24.75" customHeight="1" x14ac:dyDescent="0.2">
      <c r="A5" s="694" t="s">
        <v>259</v>
      </c>
      <c r="B5" s="695"/>
      <c r="C5" s="694"/>
      <c r="D5" s="701">
        <f>'[11]0440 (ZŠ,MŠ)'!$D$6</f>
        <v>13541.1</v>
      </c>
      <c r="E5" s="702">
        <f>'[11]0440 (ZŠ,MŠ)'!$E$6</f>
        <v>20</v>
      </c>
      <c r="F5" s="703"/>
      <c r="G5" s="740"/>
      <c r="H5" s="853"/>
      <c r="I5" s="703"/>
      <c r="J5" s="700">
        <f t="shared" si="0"/>
        <v>13561.1</v>
      </c>
    </row>
    <row r="6" spans="1:10" s="1419" customFormat="1" ht="24.75" customHeight="1" x14ac:dyDescent="0.2">
      <c r="A6" s="694" t="s">
        <v>20</v>
      </c>
      <c r="B6" s="695"/>
      <c r="C6" s="694"/>
      <c r="D6" s="701">
        <f>'[11]0440 (ZŠ,MŠ)'!$D$7</f>
        <v>4750</v>
      </c>
      <c r="E6" s="702">
        <f>'[11]0440 (ZŠ,MŠ)'!$E$7</f>
        <v>0</v>
      </c>
      <c r="F6" s="703"/>
      <c r="G6" s="740"/>
      <c r="H6" s="853"/>
      <c r="I6" s="703"/>
      <c r="J6" s="700">
        <f t="shared" si="0"/>
        <v>4750</v>
      </c>
    </row>
    <row r="7" spans="1:10" s="1419" customFormat="1" ht="24.75" customHeight="1" x14ac:dyDescent="0.2">
      <c r="A7" s="694" t="s">
        <v>216</v>
      </c>
      <c r="B7" s="695"/>
      <c r="C7" s="694"/>
      <c r="D7" s="705">
        <f>'[11]0440 (ZŠ,MŠ)'!$D$8</f>
        <v>3560.4</v>
      </c>
      <c r="E7" s="706">
        <f>'[11]0440 (ZŠ,MŠ)'!$E$8</f>
        <v>30</v>
      </c>
      <c r="F7" s="703"/>
      <c r="G7" s="740"/>
      <c r="H7" s="853"/>
      <c r="I7" s="703"/>
      <c r="J7" s="700">
        <f t="shared" si="0"/>
        <v>3590.4</v>
      </c>
    </row>
    <row r="8" spans="1:10" s="1419" customFormat="1" ht="24.75" customHeight="1" x14ac:dyDescent="0.2">
      <c r="A8" s="694" t="s">
        <v>284</v>
      </c>
      <c r="B8" s="695"/>
      <c r="C8" s="694"/>
      <c r="D8" s="705">
        <f>'[11]0440 (ZŠ,MŠ)'!$D$9</f>
        <v>7799.7</v>
      </c>
      <c r="E8" s="706">
        <f>'[11]0440 (ZŠ,MŠ)'!$E$9</f>
        <v>10</v>
      </c>
      <c r="F8" s="703"/>
      <c r="G8" s="740"/>
      <c r="H8" s="853"/>
      <c r="I8" s="703"/>
      <c r="J8" s="700">
        <f t="shared" si="0"/>
        <v>7809.7</v>
      </c>
    </row>
    <row r="9" spans="1:10" s="1419" customFormat="1" ht="24.75" customHeight="1" x14ac:dyDescent="0.2">
      <c r="A9" s="694" t="s">
        <v>18</v>
      </c>
      <c r="B9" s="695"/>
      <c r="C9" s="707"/>
      <c r="D9" s="708">
        <f>'[11]0440 (ZŠ,MŠ)'!$D$10</f>
        <v>5377</v>
      </c>
      <c r="E9" s="702">
        <f>'[11]0440 (ZŠ,MŠ)'!$E$10</f>
        <v>28</v>
      </c>
      <c r="F9" s="703"/>
      <c r="G9" s="740"/>
      <c r="H9" s="853"/>
      <c r="I9" s="703"/>
      <c r="J9" s="700">
        <f t="shared" si="0"/>
        <v>5405</v>
      </c>
    </row>
    <row r="10" spans="1:10" s="1419" customFormat="1" ht="24.75" customHeight="1" x14ac:dyDescent="0.2">
      <c r="A10" s="694" t="s">
        <v>21</v>
      </c>
      <c r="B10" s="695"/>
      <c r="C10" s="709"/>
      <c r="D10" s="1420"/>
      <c r="E10" s="1421"/>
      <c r="F10" s="701">
        <f>'[11]0440 (ZŠ,MŠ)'!$F$11</f>
        <v>2054</v>
      </c>
      <c r="G10" s="702">
        <f>'[11]0440 (ZŠ,MŠ)'!$G$11</f>
        <v>15</v>
      </c>
      <c r="H10" s="708"/>
      <c r="I10" s="701"/>
      <c r="J10" s="700">
        <f>SUM(F10:G10)</f>
        <v>2069</v>
      </c>
    </row>
    <row r="11" spans="1:10" s="1419" customFormat="1" ht="24.75" customHeight="1" x14ac:dyDescent="0.2">
      <c r="A11" s="694" t="s">
        <v>217</v>
      </c>
      <c r="B11" s="695"/>
      <c r="C11" s="707"/>
      <c r="D11" s="708">
        <f>'[11]0440 (ZŠ,MŠ)'!$D$12</f>
        <v>4313</v>
      </c>
      <c r="E11" s="702">
        <f>'[11]0440 (ZŠ,MŠ)'!$E$12</f>
        <v>20</v>
      </c>
      <c r="F11" s="703"/>
      <c r="G11" s="740"/>
      <c r="H11" s="853"/>
      <c r="I11" s="703"/>
      <c r="J11" s="700">
        <f t="shared" ref="J11:J28" si="1">SUM(B11:F11)</f>
        <v>4333</v>
      </c>
    </row>
    <row r="12" spans="1:10" s="1419" customFormat="1" ht="24.75" customHeight="1" x14ac:dyDescent="0.2">
      <c r="A12" s="694" t="s">
        <v>285</v>
      </c>
      <c r="B12" s="695"/>
      <c r="C12" s="707"/>
      <c r="D12" s="702">
        <f>'[11]0440 (ZŠ,MŠ)'!$D$13</f>
        <v>4298</v>
      </c>
      <c r="E12" s="701">
        <f>'[11]0440 (ZŠ,MŠ)'!$E$13</f>
        <v>20</v>
      </c>
      <c r="F12" s="703"/>
      <c r="G12" s="740"/>
      <c r="H12" s="853"/>
      <c r="I12" s="703"/>
      <c r="J12" s="700">
        <f t="shared" si="1"/>
        <v>4318</v>
      </c>
    </row>
    <row r="13" spans="1:10" s="1419" customFormat="1" ht="24.75" customHeight="1" x14ac:dyDescent="0.2">
      <c r="A13" s="694" t="s">
        <v>286</v>
      </c>
      <c r="B13" s="695"/>
      <c r="C13" s="707"/>
      <c r="D13" s="702">
        <f>'[11]0440 (ZŠ,MŠ)'!$D$14</f>
        <v>5817</v>
      </c>
      <c r="E13" s="701">
        <f>'[11]0440 (ZŠ,MŠ)'!$E$14</f>
        <v>20</v>
      </c>
      <c r="F13" s="703"/>
      <c r="G13" s="740"/>
      <c r="H13" s="853"/>
      <c r="I13" s="703"/>
      <c r="J13" s="700">
        <f t="shared" si="1"/>
        <v>5837</v>
      </c>
    </row>
    <row r="14" spans="1:10" s="1419" customFormat="1" ht="24.75" customHeight="1" x14ac:dyDescent="0.2">
      <c r="A14" s="694" t="s">
        <v>85</v>
      </c>
      <c r="B14" s="695"/>
      <c r="C14" s="707"/>
      <c r="D14" s="702">
        <f>'[11]0440 (ZŠ,MŠ)'!$D$15</f>
        <v>3780</v>
      </c>
      <c r="E14" s="701">
        <f>'[11]0440 (ZŠ,MŠ)'!$E$15</f>
        <v>10</v>
      </c>
      <c r="F14" s="703"/>
      <c r="G14" s="740"/>
      <c r="H14" s="853"/>
      <c r="I14" s="703"/>
      <c r="J14" s="700">
        <f t="shared" si="1"/>
        <v>3790</v>
      </c>
    </row>
    <row r="15" spans="1:10" s="1419" customFormat="1" ht="24.75" customHeight="1" x14ac:dyDescent="0.2">
      <c r="A15" s="694" t="s">
        <v>19</v>
      </c>
      <c r="B15" s="695"/>
      <c r="C15" s="707"/>
      <c r="D15" s="702">
        <f>'[11]0440 (ZŠ,MŠ)'!$D$16</f>
        <v>9311</v>
      </c>
      <c r="E15" s="701">
        <f>'[11]0440 (ZŠ,MŠ)'!$E$16</f>
        <v>20</v>
      </c>
      <c r="F15" s="703"/>
      <c r="G15" s="740"/>
      <c r="H15" s="853"/>
      <c r="I15" s="703"/>
      <c r="J15" s="700">
        <f t="shared" si="1"/>
        <v>9331</v>
      </c>
    </row>
    <row r="16" spans="1:10" s="1419" customFormat="1" ht="24.75" customHeight="1" x14ac:dyDescent="0.2">
      <c r="A16" s="696" t="s">
        <v>22</v>
      </c>
      <c r="B16" s="710">
        <f>'[11]0440 (ZŠ,MŠ)'!$B$17</f>
        <v>1470.5</v>
      </c>
      <c r="C16" s="703">
        <f>'[11]0440 (ZŠ,MŠ)'!$C$17</f>
        <v>15</v>
      </c>
      <c r="D16" s="703"/>
      <c r="E16" s="703"/>
      <c r="F16" s="703"/>
      <c r="G16" s="740"/>
      <c r="H16" s="853"/>
      <c r="I16" s="703"/>
      <c r="J16" s="700">
        <f t="shared" si="1"/>
        <v>1485.5</v>
      </c>
    </row>
    <row r="17" spans="1:11" s="1419" customFormat="1" ht="24.75" customHeight="1" x14ac:dyDescent="0.2">
      <c r="A17" s="694" t="s">
        <v>26</v>
      </c>
      <c r="B17" s="710">
        <f>'[11]0440 (ZŠ,MŠ)'!$B$18</f>
        <v>756</v>
      </c>
      <c r="C17" s="703">
        <f>'[11]0440 (ZŠ,MŠ)'!$C$18</f>
        <v>10</v>
      </c>
      <c r="D17" s="703"/>
      <c r="E17" s="703"/>
      <c r="F17" s="703"/>
      <c r="G17" s="740"/>
      <c r="H17" s="853"/>
      <c r="I17" s="703"/>
      <c r="J17" s="700">
        <f t="shared" si="1"/>
        <v>766</v>
      </c>
    </row>
    <row r="18" spans="1:11" s="1419" customFormat="1" ht="24.75" customHeight="1" x14ac:dyDescent="0.2">
      <c r="A18" s="694" t="s">
        <v>24</v>
      </c>
      <c r="B18" s="710">
        <f>'[11]0440 (ZŠ,MŠ)'!$B$19</f>
        <v>825.4</v>
      </c>
      <c r="C18" s="703">
        <f>'[11]0440 (ZŠ,MŠ)'!$C$19</f>
        <v>5</v>
      </c>
      <c r="D18" s="703"/>
      <c r="E18" s="703"/>
      <c r="F18" s="703"/>
      <c r="G18" s="740"/>
      <c r="H18" s="853"/>
      <c r="I18" s="703"/>
      <c r="J18" s="700">
        <f t="shared" si="1"/>
        <v>830.4</v>
      </c>
    </row>
    <row r="19" spans="1:11" s="1419" customFormat="1" ht="24.75" customHeight="1" x14ac:dyDescent="0.2">
      <c r="A19" s="694" t="s">
        <v>23</v>
      </c>
      <c r="B19" s="710">
        <f>'[11]0440 (ZŠ,MŠ)'!$B$20</f>
        <v>1088</v>
      </c>
      <c r="C19" s="703">
        <f>'[11]0440 (ZŠ,MŠ)'!$C$20</f>
        <v>10</v>
      </c>
      <c r="D19" s="703"/>
      <c r="E19" s="703"/>
      <c r="F19" s="703"/>
      <c r="G19" s="740"/>
      <c r="H19" s="853"/>
      <c r="I19" s="703"/>
      <c r="J19" s="700">
        <f t="shared" si="1"/>
        <v>1098</v>
      </c>
    </row>
    <row r="20" spans="1:11" s="1419" customFormat="1" ht="24.75" customHeight="1" x14ac:dyDescent="0.2">
      <c r="A20" s="694" t="s">
        <v>30</v>
      </c>
      <c r="B20" s="710">
        <f>'[11]0440 (ZŠ,MŠ)'!$B$21</f>
        <v>1150</v>
      </c>
      <c r="C20" s="703">
        <f>'[11]0440 (ZŠ,MŠ)'!$C$21</f>
        <v>20</v>
      </c>
      <c r="D20" s="703"/>
      <c r="E20" s="703"/>
      <c r="F20" s="703"/>
      <c r="G20" s="740"/>
      <c r="H20" s="853"/>
      <c r="I20" s="703"/>
      <c r="J20" s="700">
        <f t="shared" si="1"/>
        <v>1170</v>
      </c>
    </row>
    <row r="21" spans="1:11" s="1419" customFormat="1" ht="24.75" customHeight="1" x14ac:dyDescent="0.2">
      <c r="A21" s="694" t="s">
        <v>31</v>
      </c>
      <c r="B21" s="710">
        <f>'[11]0440 (ZŠ,MŠ)'!$B$22</f>
        <v>1100</v>
      </c>
      <c r="C21" s="703">
        <f>'[11]0440 (ZŠ,MŠ)'!$C$22</f>
        <v>20</v>
      </c>
      <c r="D21" s="703"/>
      <c r="E21" s="703"/>
      <c r="F21" s="703"/>
      <c r="G21" s="740"/>
      <c r="H21" s="853"/>
      <c r="I21" s="703"/>
      <c r="J21" s="700">
        <f t="shared" si="1"/>
        <v>1120</v>
      </c>
    </row>
    <row r="22" spans="1:11" s="1419" customFormat="1" ht="24.75" customHeight="1" x14ac:dyDescent="0.2">
      <c r="A22" s="694" t="s">
        <v>32</v>
      </c>
      <c r="B22" s="710">
        <f>'[11]0440 (ZŠ,MŠ)'!$B$23</f>
        <v>1100</v>
      </c>
      <c r="C22" s="703">
        <f>'[11]0440 (ZŠ,MŠ)'!$C$23</f>
        <v>10</v>
      </c>
      <c r="D22" s="703"/>
      <c r="E22" s="703"/>
      <c r="F22" s="703"/>
      <c r="G22" s="740"/>
      <c r="H22" s="853"/>
      <c r="I22" s="703"/>
      <c r="J22" s="700">
        <f t="shared" si="1"/>
        <v>1110</v>
      </c>
    </row>
    <row r="23" spans="1:11" s="1419" customFormat="1" ht="24.75" customHeight="1" x14ac:dyDescent="0.2">
      <c r="A23" s="694" t="s">
        <v>25</v>
      </c>
      <c r="B23" s="710">
        <f>'[11]0440 (ZŠ,MŠ)'!$B$24</f>
        <v>2900</v>
      </c>
      <c r="C23" s="703">
        <f>'[11]0440 (ZŠ,MŠ)'!$C$24</f>
        <v>30</v>
      </c>
      <c r="D23" s="703"/>
      <c r="E23" s="703"/>
      <c r="F23" s="703"/>
      <c r="G23" s="740"/>
      <c r="H23" s="853"/>
      <c r="I23" s="703"/>
      <c r="J23" s="700">
        <f t="shared" si="1"/>
        <v>2930</v>
      </c>
    </row>
    <row r="24" spans="1:11" s="1419" customFormat="1" ht="24.75" customHeight="1" x14ac:dyDescent="0.2">
      <c r="A24" s="694" t="s">
        <v>29</v>
      </c>
      <c r="B24" s="710">
        <f>'[11]0440 (ZŠ,MŠ)'!$B$25</f>
        <v>1117.3</v>
      </c>
      <c r="C24" s="703">
        <f>'[11]0440 (ZŠ,MŠ)'!$C$25</f>
        <v>8</v>
      </c>
      <c r="D24" s="703"/>
      <c r="E24" s="703"/>
      <c r="F24" s="703"/>
      <c r="G24" s="740"/>
      <c r="H24" s="853"/>
      <c r="I24" s="703"/>
      <c r="J24" s="700">
        <f t="shared" si="1"/>
        <v>1125.3</v>
      </c>
    </row>
    <row r="25" spans="1:11" s="1419" customFormat="1" ht="24.75" customHeight="1" x14ac:dyDescent="0.2">
      <c r="A25" s="694" t="s">
        <v>28</v>
      </c>
      <c r="B25" s="710">
        <f>'[11]0440 (ZŠ,MŠ)'!$B$26</f>
        <v>1132</v>
      </c>
      <c r="C25" s="703">
        <f>'[11]0440 (ZŠ,MŠ)'!$C$26</f>
        <v>20</v>
      </c>
      <c r="D25" s="703"/>
      <c r="E25" s="703"/>
      <c r="F25" s="703"/>
      <c r="G25" s="740"/>
      <c r="H25" s="853"/>
      <c r="I25" s="703"/>
      <c r="J25" s="700">
        <f t="shared" si="1"/>
        <v>1152</v>
      </c>
    </row>
    <row r="26" spans="1:11" s="1419" customFormat="1" ht="24.75" customHeight="1" x14ac:dyDescent="0.2">
      <c r="A26" s="694" t="s">
        <v>33</v>
      </c>
      <c r="B26" s="710">
        <f>'[11]0440 (ZŠ,MŠ)'!$B$27</f>
        <v>1010</v>
      </c>
      <c r="C26" s="703">
        <f>'[11]0440 (ZŠ,MŠ)'!$C$27</f>
        <v>20</v>
      </c>
      <c r="D26" s="703"/>
      <c r="E26" s="703"/>
      <c r="F26" s="703"/>
      <c r="G26" s="740"/>
      <c r="H26" s="853"/>
      <c r="I26" s="703"/>
      <c r="J26" s="700">
        <f t="shared" si="1"/>
        <v>1030</v>
      </c>
    </row>
    <row r="27" spans="1:11" s="1419" customFormat="1" ht="24.75" customHeight="1" x14ac:dyDescent="0.2">
      <c r="A27" s="694" t="s">
        <v>27</v>
      </c>
      <c r="B27" s="710">
        <f>'[11]0440 (ZŠ,MŠ)'!$B$28</f>
        <v>2086.1</v>
      </c>
      <c r="C27" s="703">
        <f>'[11]0440 (ZŠ,MŠ)'!$C$28</f>
        <v>55</v>
      </c>
      <c r="D27" s="703"/>
      <c r="E27" s="703"/>
      <c r="F27" s="703"/>
      <c r="G27" s="740"/>
      <c r="H27" s="853"/>
      <c r="I27" s="703"/>
      <c r="J27" s="700">
        <f t="shared" si="1"/>
        <v>2141.1</v>
      </c>
    </row>
    <row r="28" spans="1:11" s="1419" customFormat="1" ht="24.75" customHeight="1" thickBot="1" x14ac:dyDescent="0.25">
      <c r="A28" s="1433" t="s">
        <v>468</v>
      </c>
      <c r="B28" s="1434">
        <f>'[11]0440 (ZŠ,MŠ)'!$B$29</f>
        <v>1040</v>
      </c>
      <c r="C28" s="1435">
        <f>'[11]0440 (ZŠ,MŠ)'!$C$29</f>
        <v>20</v>
      </c>
      <c r="D28" s="1435"/>
      <c r="E28" s="1435"/>
      <c r="F28" s="1435"/>
      <c r="G28" s="1436"/>
      <c r="H28" s="1437"/>
      <c r="I28" s="1435"/>
      <c r="J28" s="1438">
        <f t="shared" si="1"/>
        <v>1060</v>
      </c>
    </row>
    <row r="29" spans="1:11" s="1419" customFormat="1" ht="38.25" customHeight="1" thickTop="1" x14ac:dyDescent="0.2">
      <c r="A29" s="1385" t="s">
        <v>726</v>
      </c>
      <c r="B29" s="1429">
        <f t="shared" ref="B29:G29" si="2">SUM(B4:B28)</f>
        <v>16775.3</v>
      </c>
      <c r="C29" s="1430">
        <f t="shared" si="2"/>
        <v>243</v>
      </c>
      <c r="D29" s="1430">
        <f t="shared" si="2"/>
        <v>72700.7</v>
      </c>
      <c r="E29" s="1430">
        <f t="shared" si="2"/>
        <v>258</v>
      </c>
      <c r="F29" s="1430">
        <f t="shared" si="2"/>
        <v>2054</v>
      </c>
      <c r="G29" s="1430">
        <f t="shared" si="2"/>
        <v>15</v>
      </c>
      <c r="H29" s="1431"/>
      <c r="I29" s="1432"/>
      <c r="J29" s="814">
        <f>SUM(B29:G29)</f>
        <v>92046</v>
      </c>
    </row>
    <row r="30" spans="1:11" s="1419" customFormat="1" ht="38.25" customHeight="1" x14ac:dyDescent="0.2">
      <c r="A30" s="1418" t="s">
        <v>728</v>
      </c>
      <c r="B30" s="710"/>
      <c r="C30" s="703"/>
      <c r="D30" s="703"/>
      <c r="E30" s="703"/>
      <c r="F30" s="703"/>
      <c r="G30" s="740"/>
      <c r="H30" s="853">
        <f>'0513, 0539'!G30</f>
        <v>24249</v>
      </c>
      <c r="I30" s="703"/>
      <c r="J30" s="700">
        <f>SUM(H30:I30)</f>
        <v>24249</v>
      </c>
    </row>
    <row r="31" spans="1:11" s="1419" customFormat="1" ht="25.5" customHeight="1" thickBot="1" x14ac:dyDescent="0.25">
      <c r="A31" s="1439" t="s">
        <v>437</v>
      </c>
      <c r="B31" s="1424"/>
      <c r="C31" s="1425"/>
      <c r="D31" s="1426"/>
      <c r="E31" s="1426"/>
      <c r="F31" s="1426"/>
      <c r="G31" s="1424"/>
      <c r="H31" s="1425"/>
      <c r="I31" s="917">
        <f>'0637, 0639, 0641'!G29</f>
        <v>7028</v>
      </c>
      <c r="J31" s="1440">
        <f>SUM(I31)</f>
        <v>7028</v>
      </c>
    </row>
    <row r="32" spans="1:11" s="1419" customFormat="1" ht="46.5" customHeight="1" thickTop="1" x14ac:dyDescent="0.2">
      <c r="A32" s="1385" t="s">
        <v>727</v>
      </c>
      <c r="B32" s="88">
        <f t="shared" ref="B32:I32" si="3">SUM(B29:B31)</f>
        <v>16775.3</v>
      </c>
      <c r="C32" s="76">
        <f t="shared" si="3"/>
        <v>243</v>
      </c>
      <c r="D32" s="76">
        <f t="shared" si="3"/>
        <v>72700.7</v>
      </c>
      <c r="E32" s="76">
        <f t="shared" si="3"/>
        <v>258</v>
      </c>
      <c r="F32" s="76">
        <f t="shared" si="3"/>
        <v>2054</v>
      </c>
      <c r="G32" s="76">
        <f t="shared" si="3"/>
        <v>15</v>
      </c>
      <c r="H32" s="76">
        <f t="shared" si="3"/>
        <v>24249</v>
      </c>
      <c r="I32" s="93">
        <f t="shared" si="3"/>
        <v>7028</v>
      </c>
      <c r="J32" s="291">
        <f>SUM(B32:I32)</f>
        <v>123323</v>
      </c>
      <c r="K32" s="1420"/>
    </row>
    <row r="33" spans="1:9" ht="21.75" customHeight="1" x14ac:dyDescent="0.2">
      <c r="A33" s="432"/>
      <c r="B33" s="1422"/>
      <c r="C33" s="1422"/>
      <c r="D33" s="1422"/>
      <c r="E33" s="1422"/>
      <c r="F33" s="1422"/>
      <c r="G33" s="1422"/>
      <c r="H33" s="1422"/>
      <c r="I33" s="1423"/>
    </row>
  </sheetData>
  <mergeCells count="6">
    <mergeCell ref="J2:J3"/>
    <mergeCell ref="A2:A3"/>
    <mergeCell ref="A1:I1"/>
    <mergeCell ref="B2:C2"/>
    <mergeCell ref="D2:E2"/>
    <mergeCell ref="F2:G2"/>
  </mergeCells>
  <phoneticPr fontId="19" type="noConversion"/>
  <printOptions horizontalCentered="1"/>
  <pageMargins left="0.43307086614173229" right="0.31496062992125984" top="0.56000000000000005" bottom="0.35433070866141736" header="0.31496062992125984" footer="0.15748031496062992"/>
  <pageSetup paperSize="9" scale="71" orientation="portrait" r:id="rId1"/>
  <headerFooter>
    <oddFooter>&amp;L&amp;"Times New Roman,Obyčejné"&amp;8Rozpočet na rok 2018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I32"/>
  <sheetViews>
    <sheetView view="pageBreakPreview" zoomScaleNormal="100" zoomScaleSheetLayoutView="100" workbookViewId="0">
      <pane ySplit="3" topLeftCell="A22" activePane="bottomLeft" state="frozen"/>
      <selection pane="bottomLeft" activeCell="L5" sqref="L5"/>
    </sheetView>
  </sheetViews>
  <sheetFormatPr defaultRowHeight="12.75" x14ac:dyDescent="0.2"/>
  <cols>
    <col min="1" max="1" width="27.140625" customWidth="1"/>
    <col min="2" max="6" width="12.5703125" customWidth="1"/>
    <col min="7" max="7" width="14.140625" customWidth="1"/>
    <col min="8" max="9" width="11.28515625" customWidth="1"/>
  </cols>
  <sheetData>
    <row r="1" spans="1:9" ht="47.25" customHeight="1" x14ac:dyDescent="0.2">
      <c r="A1" s="2233" t="s">
        <v>487</v>
      </c>
      <c r="B1" s="2234"/>
      <c r="C1" s="2234"/>
      <c r="D1" s="2234"/>
      <c r="E1" s="2234"/>
      <c r="F1" s="2234"/>
      <c r="G1" s="155" t="s">
        <v>957</v>
      </c>
      <c r="H1" s="7"/>
      <c r="I1" s="8"/>
    </row>
    <row r="2" spans="1:9" ht="39.75" customHeight="1" x14ac:dyDescent="0.2">
      <c r="A2" s="2231"/>
      <c r="B2" s="103" t="s">
        <v>92</v>
      </c>
      <c r="C2" s="103" t="s">
        <v>93</v>
      </c>
      <c r="D2" s="103" t="s">
        <v>127</v>
      </c>
      <c r="E2" s="103" t="s">
        <v>95</v>
      </c>
      <c r="F2" s="188" t="s">
        <v>145</v>
      </c>
      <c r="G2" s="2229" t="s">
        <v>75</v>
      </c>
      <c r="H2" s="5"/>
      <c r="I2" s="1"/>
    </row>
    <row r="3" spans="1:9" ht="50.25" customHeight="1" thickBot="1" x14ac:dyDescent="0.25">
      <c r="A3" s="2232"/>
      <c r="B3" s="104" t="s">
        <v>90</v>
      </c>
      <c r="C3" s="104" t="s">
        <v>91</v>
      </c>
      <c r="D3" s="104" t="s">
        <v>91</v>
      </c>
      <c r="E3" s="517" t="s">
        <v>437</v>
      </c>
      <c r="F3" s="189" t="s">
        <v>96</v>
      </c>
      <c r="G3" s="2230"/>
      <c r="H3" s="5"/>
      <c r="I3" s="1"/>
    </row>
    <row r="4" spans="1:9" ht="27" customHeight="1" thickTop="1" x14ac:dyDescent="0.2">
      <c r="A4" s="105" t="s">
        <v>215</v>
      </c>
      <c r="B4" s="196"/>
      <c r="C4" s="106">
        <v>304</v>
      </c>
      <c r="D4" s="106"/>
      <c r="E4" s="107"/>
      <c r="F4" s="190"/>
      <c r="G4" s="193"/>
      <c r="H4" s="5"/>
      <c r="I4" s="1"/>
    </row>
    <row r="5" spans="1:9" ht="27" customHeight="1" x14ac:dyDescent="0.2">
      <c r="A5" s="105" t="s">
        <v>247</v>
      </c>
      <c r="B5" s="197"/>
      <c r="C5" s="106">
        <v>246</v>
      </c>
      <c r="D5" s="106"/>
      <c r="E5" s="107"/>
      <c r="F5" s="106"/>
      <c r="G5" s="193"/>
      <c r="H5" s="5"/>
      <c r="I5" s="1"/>
    </row>
    <row r="6" spans="1:9" ht="27" customHeight="1" x14ac:dyDescent="0.2">
      <c r="A6" s="105" t="s">
        <v>20</v>
      </c>
      <c r="B6" s="197"/>
      <c r="C6" s="106">
        <v>223</v>
      </c>
      <c r="D6" s="106"/>
      <c r="E6" s="107"/>
      <c r="F6" s="106"/>
      <c r="G6" s="193"/>
      <c r="H6" s="5"/>
      <c r="I6" s="1"/>
    </row>
    <row r="7" spans="1:9" ht="27" customHeight="1" x14ac:dyDescent="0.2">
      <c r="A7" s="105" t="s">
        <v>216</v>
      </c>
      <c r="B7" s="197"/>
      <c r="C7" s="106">
        <v>62</v>
      </c>
      <c r="D7" s="106"/>
      <c r="E7" s="107"/>
      <c r="F7" s="106"/>
      <c r="G7" s="193"/>
      <c r="H7" s="5"/>
      <c r="I7" s="1"/>
    </row>
    <row r="8" spans="1:9" ht="27" customHeight="1" x14ac:dyDescent="0.2">
      <c r="A8" s="105" t="s">
        <v>248</v>
      </c>
      <c r="B8" s="197"/>
      <c r="C8" s="106">
        <v>322</v>
      </c>
      <c r="D8" s="106"/>
      <c r="E8" s="107"/>
      <c r="F8" s="106"/>
      <c r="G8" s="193"/>
      <c r="H8" s="5"/>
      <c r="I8" s="1"/>
    </row>
    <row r="9" spans="1:9" ht="27" customHeight="1" x14ac:dyDescent="0.2">
      <c r="A9" s="105" t="s">
        <v>18</v>
      </c>
      <c r="B9" s="197"/>
      <c r="C9" s="106">
        <v>118</v>
      </c>
      <c r="D9" s="106"/>
      <c r="E9" s="107"/>
      <c r="F9" s="106"/>
      <c r="G9" s="193"/>
      <c r="H9" s="5"/>
      <c r="I9" s="1"/>
    </row>
    <row r="10" spans="1:9" ht="27" customHeight="1" x14ac:dyDescent="0.2">
      <c r="A10" s="105" t="s">
        <v>21</v>
      </c>
      <c r="B10" s="197"/>
      <c r="C10" s="106"/>
      <c r="D10" s="106">
        <v>8</v>
      </c>
      <c r="E10" s="107"/>
      <c r="F10" s="106"/>
      <c r="G10" s="193"/>
      <c r="H10" s="5"/>
      <c r="I10" s="1"/>
    </row>
    <row r="11" spans="1:9" ht="27" customHeight="1" x14ac:dyDescent="0.2">
      <c r="A11" s="105" t="s">
        <v>217</v>
      </c>
      <c r="B11" s="197"/>
      <c r="C11" s="106">
        <v>214.7</v>
      </c>
      <c r="D11" s="106"/>
      <c r="E11" s="107"/>
      <c r="F11" s="106"/>
      <c r="G11" s="193"/>
      <c r="H11" s="5"/>
      <c r="I11" s="1"/>
    </row>
    <row r="12" spans="1:9" ht="27" customHeight="1" x14ac:dyDescent="0.2">
      <c r="A12" s="105" t="s">
        <v>219</v>
      </c>
      <c r="B12" s="197"/>
      <c r="C12" s="106">
        <v>261.3</v>
      </c>
      <c r="D12" s="106"/>
      <c r="E12" s="107"/>
      <c r="F12" s="106"/>
      <c r="G12" s="193"/>
      <c r="H12" s="5"/>
      <c r="I12" s="1"/>
    </row>
    <row r="13" spans="1:9" ht="27" customHeight="1" x14ac:dyDescent="0.2">
      <c r="A13" s="105" t="s">
        <v>218</v>
      </c>
      <c r="B13" s="197"/>
      <c r="C13" s="106">
        <v>318</v>
      </c>
      <c r="D13" s="106"/>
      <c r="E13" s="107"/>
      <c r="F13" s="106"/>
      <c r="G13" s="193"/>
      <c r="H13" s="5"/>
      <c r="I13" s="1"/>
    </row>
    <row r="14" spans="1:9" ht="27" customHeight="1" x14ac:dyDescent="0.2">
      <c r="A14" s="105" t="s">
        <v>85</v>
      </c>
      <c r="B14" s="197"/>
      <c r="C14" s="106">
        <v>69.3</v>
      </c>
      <c r="D14" s="106"/>
      <c r="E14" s="107"/>
      <c r="F14" s="106"/>
      <c r="G14" s="193"/>
      <c r="H14" s="5"/>
      <c r="I14" s="1"/>
    </row>
    <row r="15" spans="1:9" ht="27" customHeight="1" x14ac:dyDescent="0.2">
      <c r="A15" s="105" t="s">
        <v>19</v>
      </c>
      <c r="B15" s="197"/>
      <c r="C15" s="106">
        <v>507.6</v>
      </c>
      <c r="D15" s="106"/>
      <c r="E15" s="107"/>
      <c r="F15" s="106"/>
      <c r="G15" s="193"/>
      <c r="H15" s="5"/>
      <c r="I15" s="1"/>
    </row>
    <row r="16" spans="1:9" ht="27" customHeight="1" x14ac:dyDescent="0.2">
      <c r="A16" s="108" t="s">
        <v>22</v>
      </c>
      <c r="B16" s="107">
        <v>12.8</v>
      </c>
      <c r="C16" s="106"/>
      <c r="D16" s="106"/>
      <c r="E16" s="107"/>
      <c r="F16" s="106"/>
      <c r="G16" s="193"/>
      <c r="H16" s="5"/>
    </row>
    <row r="17" spans="1:8" ht="27" customHeight="1" x14ac:dyDescent="0.2">
      <c r="A17" s="109" t="s">
        <v>26</v>
      </c>
      <c r="B17" s="107">
        <v>4</v>
      </c>
      <c r="C17" s="106"/>
      <c r="D17" s="106"/>
      <c r="E17" s="107"/>
      <c r="F17" s="106"/>
      <c r="G17" s="193"/>
      <c r="H17" s="5"/>
    </row>
    <row r="18" spans="1:8" ht="27" customHeight="1" x14ac:dyDescent="0.2">
      <c r="A18" s="109" t="s">
        <v>24</v>
      </c>
      <c r="B18" s="107">
        <v>91</v>
      </c>
      <c r="C18" s="106"/>
      <c r="D18" s="106"/>
      <c r="E18" s="107"/>
      <c r="F18" s="106"/>
      <c r="G18" s="193"/>
      <c r="H18" s="5"/>
    </row>
    <row r="19" spans="1:8" ht="27" customHeight="1" x14ac:dyDescent="0.2">
      <c r="A19" s="109" t="s">
        <v>23</v>
      </c>
      <c r="B19" s="107">
        <v>0</v>
      </c>
      <c r="C19" s="106"/>
      <c r="D19" s="106"/>
      <c r="E19" s="107"/>
      <c r="F19" s="106"/>
      <c r="G19" s="193"/>
      <c r="H19" s="5"/>
    </row>
    <row r="20" spans="1:8" ht="27" customHeight="1" x14ac:dyDescent="0.2">
      <c r="A20" s="109" t="s">
        <v>30</v>
      </c>
      <c r="B20" s="107">
        <v>0</v>
      </c>
      <c r="C20" s="106"/>
      <c r="D20" s="106"/>
      <c r="E20" s="107"/>
      <c r="F20" s="106"/>
      <c r="G20" s="193"/>
      <c r="H20" s="5"/>
    </row>
    <row r="21" spans="1:8" ht="27" customHeight="1" x14ac:dyDescent="0.2">
      <c r="A21" s="109" t="s">
        <v>31</v>
      </c>
      <c r="B21" s="107">
        <v>60.9</v>
      </c>
      <c r="C21" s="106"/>
      <c r="D21" s="106"/>
      <c r="E21" s="107"/>
      <c r="F21" s="106"/>
      <c r="G21" s="193"/>
      <c r="H21" s="5"/>
    </row>
    <row r="22" spans="1:8" ht="27" customHeight="1" x14ac:dyDescent="0.2">
      <c r="A22" s="109" t="s">
        <v>32</v>
      </c>
      <c r="B22" s="107">
        <v>10</v>
      </c>
      <c r="C22" s="106"/>
      <c r="D22" s="106"/>
      <c r="E22" s="107"/>
      <c r="F22" s="106"/>
      <c r="G22" s="193"/>
      <c r="H22" s="5"/>
    </row>
    <row r="23" spans="1:8" ht="27" customHeight="1" x14ac:dyDescent="0.2">
      <c r="A23" s="109" t="s">
        <v>25</v>
      </c>
      <c r="B23" s="107">
        <v>452.7</v>
      </c>
      <c r="C23" s="106"/>
      <c r="D23" s="106"/>
      <c r="E23" s="107"/>
      <c r="F23" s="106"/>
      <c r="G23" s="193"/>
      <c r="H23" s="5"/>
    </row>
    <row r="24" spans="1:8" ht="27" customHeight="1" x14ac:dyDescent="0.2">
      <c r="A24" s="109" t="s">
        <v>29</v>
      </c>
      <c r="B24" s="107">
        <v>26.1</v>
      </c>
      <c r="C24" s="106"/>
      <c r="D24" s="106"/>
      <c r="E24" s="107"/>
      <c r="F24" s="106"/>
      <c r="G24" s="193"/>
      <c r="H24" s="5"/>
    </row>
    <row r="25" spans="1:8" ht="27" customHeight="1" x14ac:dyDescent="0.2">
      <c r="A25" s="109" t="s">
        <v>28</v>
      </c>
      <c r="B25" s="107">
        <v>82.4</v>
      </c>
      <c r="C25" s="106"/>
      <c r="D25" s="106"/>
      <c r="E25" s="107"/>
      <c r="F25" s="106"/>
      <c r="G25" s="193"/>
      <c r="H25" s="5"/>
    </row>
    <row r="26" spans="1:8" ht="27" customHeight="1" x14ac:dyDescent="0.2">
      <c r="A26" s="109" t="s">
        <v>33</v>
      </c>
      <c r="B26" s="107">
        <v>40.799999999999997</v>
      </c>
      <c r="C26" s="106"/>
      <c r="D26" s="106"/>
      <c r="E26" s="107"/>
      <c r="F26" s="106"/>
      <c r="G26" s="193"/>
      <c r="H26" s="5"/>
    </row>
    <row r="27" spans="1:8" ht="27" customHeight="1" x14ac:dyDescent="0.2">
      <c r="A27" s="109" t="s">
        <v>27</v>
      </c>
      <c r="B27" s="107">
        <v>220.2</v>
      </c>
      <c r="C27" s="106"/>
      <c r="D27" s="106"/>
      <c r="E27" s="107"/>
      <c r="F27" s="106"/>
      <c r="G27" s="193"/>
      <c r="H27" s="5"/>
    </row>
    <row r="28" spans="1:8" ht="27" customHeight="1" x14ac:dyDescent="0.2">
      <c r="A28" s="110" t="s">
        <v>140</v>
      </c>
      <c r="B28" s="112">
        <v>22.5</v>
      </c>
      <c r="C28" s="111"/>
      <c r="D28" s="111"/>
      <c r="E28" s="112"/>
      <c r="F28" s="111"/>
      <c r="G28" s="193"/>
      <c r="H28" s="5"/>
    </row>
    <row r="29" spans="1:8" ht="27" customHeight="1" thickBot="1" x14ac:dyDescent="0.25">
      <c r="A29" s="195" t="s">
        <v>308</v>
      </c>
      <c r="B29" s="113"/>
      <c r="C29" s="113"/>
      <c r="D29" s="114"/>
      <c r="E29" s="516">
        <v>0</v>
      </c>
      <c r="F29" s="191">
        <v>189.7</v>
      </c>
      <c r="G29" s="194"/>
      <c r="H29" s="5"/>
    </row>
    <row r="30" spans="1:8" ht="49.5" customHeight="1" thickTop="1" x14ac:dyDescent="0.2">
      <c r="A30" s="115" t="s">
        <v>97</v>
      </c>
      <c r="B30" s="116">
        <f>SUM(B16:B29)</f>
        <v>1023.3999999999999</v>
      </c>
      <c r="C30" s="116">
        <f>SUM(C4:C29)</f>
        <v>2645.9</v>
      </c>
      <c r="D30" s="116">
        <f>SUM(D4:D29)</f>
        <v>8</v>
      </c>
      <c r="E30" s="116">
        <f>SUM(E4:E29)</f>
        <v>0</v>
      </c>
      <c r="F30" s="192">
        <f>SUM(F4:F29)</f>
        <v>189.7</v>
      </c>
      <c r="G30" s="117">
        <f>SUM(B30:F30)</f>
        <v>3867</v>
      </c>
      <c r="H30" s="5"/>
    </row>
    <row r="31" spans="1:8" ht="15.75" hidden="1" x14ac:dyDescent="0.25">
      <c r="A31" s="118"/>
      <c r="B31" s="118"/>
      <c r="C31" s="118"/>
      <c r="D31" s="118"/>
      <c r="E31" s="118"/>
      <c r="F31" s="120"/>
      <c r="G31" s="118"/>
    </row>
    <row r="32" spans="1:8" ht="21.75" customHeight="1" x14ac:dyDescent="0.3">
      <c r="A32" s="102"/>
      <c r="B32" s="101"/>
      <c r="C32" s="101"/>
      <c r="D32" s="101"/>
      <c r="E32" s="101"/>
      <c r="F32" s="101"/>
      <c r="G32" s="101"/>
      <c r="H32" s="6"/>
    </row>
  </sheetData>
  <mergeCells count="3">
    <mergeCell ref="G2:G3"/>
    <mergeCell ref="A2:A3"/>
    <mergeCell ref="A1:F1"/>
  </mergeCells>
  <phoneticPr fontId="0" type="noConversion"/>
  <printOptions horizontalCentered="1"/>
  <pageMargins left="0.43307086614173229" right="0.35433070866141736" top="0.59055118110236227" bottom="0.43307086614173229" header="0.23622047244094491" footer="0.19685039370078741"/>
  <pageSetup paperSize="9" scale="85" orientation="portrait" r:id="rId1"/>
  <headerFooter alignWithMargins="0">
    <oddFooter>&amp;L&amp;"Times New Roman CE,Obyčejné"&amp;8Rozpočet na rok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38" style="4" customWidth="1"/>
    <col min="2" max="3" width="16" style="4" customWidth="1"/>
    <col min="4" max="4" width="15.5703125" style="4" customWidth="1"/>
    <col min="5" max="16384" width="9.140625" style="4"/>
  </cols>
  <sheetData>
    <row r="1" spans="1:4" ht="39" customHeight="1" x14ac:dyDescent="0.2">
      <c r="A1" s="2235" t="s">
        <v>491</v>
      </c>
      <c r="B1" s="2209"/>
      <c r="C1" s="2210"/>
      <c r="D1" s="169" t="s">
        <v>470</v>
      </c>
    </row>
    <row r="2" spans="1:4" ht="72.75" customHeight="1" thickBot="1" x14ac:dyDescent="0.25">
      <c r="A2" s="31" t="s">
        <v>462</v>
      </c>
      <c r="B2" s="27" t="s">
        <v>337</v>
      </c>
      <c r="C2" s="27" t="s">
        <v>338</v>
      </c>
      <c r="D2" s="52" t="s">
        <v>72</v>
      </c>
    </row>
    <row r="3" spans="1:4" ht="21" customHeight="1" thickTop="1" x14ac:dyDescent="0.2">
      <c r="A3" s="238" t="s">
        <v>44</v>
      </c>
      <c r="B3" s="239"/>
      <c r="C3" s="199">
        <f>'[12]0113'!$C$3</f>
        <v>300</v>
      </c>
      <c r="D3" s="23">
        <f>SUM(B3:C3)</f>
        <v>300</v>
      </c>
    </row>
    <row r="4" spans="1:4" ht="21" customHeight="1" thickBot="1" x14ac:dyDescent="0.25">
      <c r="A4" s="49">
        <v>516</v>
      </c>
      <c r="B4" s="244"/>
      <c r="C4" s="48">
        <f>SUM(C3:C3)</f>
        <v>300</v>
      </c>
      <c r="D4" s="44">
        <f>SUM(D3:D3)</f>
        <v>300</v>
      </c>
    </row>
    <row r="5" spans="1:4" ht="26.25" customHeight="1" thickTop="1" x14ac:dyDescent="0.2">
      <c r="A5" s="91" t="s">
        <v>12</v>
      </c>
      <c r="B5" s="88"/>
      <c r="C5" s="77">
        <f>C4</f>
        <v>300</v>
      </c>
      <c r="D5" s="89">
        <f>D4</f>
        <v>300</v>
      </c>
    </row>
    <row r="6" spans="1:4" ht="8.25" customHeight="1" x14ac:dyDescent="0.2">
      <c r="A6" s="1173"/>
      <c r="B6" s="83"/>
      <c r="C6" s="83"/>
      <c r="D6" s="83"/>
    </row>
    <row r="7" spans="1:4" ht="64.5" customHeight="1" thickBot="1" x14ac:dyDescent="0.25">
      <c r="A7" s="16" t="s">
        <v>559</v>
      </c>
      <c r="B7" s="470" t="s">
        <v>556</v>
      </c>
      <c r="C7" s="17" t="s">
        <v>557</v>
      </c>
      <c r="D7" s="18" t="s">
        <v>72</v>
      </c>
    </row>
    <row r="8" spans="1:4" ht="26.25" customHeight="1" thickTop="1" x14ac:dyDescent="0.2">
      <c r="A8" s="11" t="s">
        <v>558</v>
      </c>
      <c r="B8" s="1174">
        <f>'[13]0213'!$B$3</f>
        <v>9000</v>
      </c>
      <c r="C8" s="243">
        <f>'[13]0213'!$D$3</f>
        <v>5000</v>
      </c>
      <c r="D8" s="19">
        <f>SUM(B8:C8)</f>
        <v>14000</v>
      </c>
    </row>
    <row r="9" spans="1:4" ht="26.25" customHeight="1" thickBot="1" x14ac:dyDescent="0.25">
      <c r="A9" s="1175">
        <v>612</v>
      </c>
      <c r="B9" s="1176">
        <f>SUM(B8)</f>
        <v>9000</v>
      </c>
      <c r="C9" s="1176">
        <f>SUM(C8)</f>
        <v>5000</v>
      </c>
      <c r="D9" s="1177">
        <f>SUM(D8)</f>
        <v>14000</v>
      </c>
    </row>
    <row r="10" spans="1:4" ht="26.25" customHeight="1" thickTop="1" x14ac:dyDescent="0.2">
      <c r="A10" s="1178" t="s">
        <v>12</v>
      </c>
      <c r="B10" s="1179">
        <f>B9</f>
        <v>9000</v>
      </c>
      <c r="C10" s="1180">
        <f>C8</f>
        <v>5000</v>
      </c>
      <c r="D10" s="1181">
        <f>SUM(B10:C10)</f>
        <v>14000</v>
      </c>
    </row>
    <row r="11" spans="1:4" ht="8.25" customHeight="1" x14ac:dyDescent="0.2">
      <c r="A11" s="411"/>
      <c r="B11" s="411"/>
      <c r="C11" s="411"/>
      <c r="D11" s="411"/>
    </row>
    <row r="12" spans="1:4" ht="78.75" customHeight="1" thickBot="1" x14ac:dyDescent="0.25">
      <c r="A12" s="170" t="s">
        <v>536</v>
      </c>
      <c r="B12" s="171" t="s">
        <v>164</v>
      </c>
      <c r="C12" s="172" t="s">
        <v>72</v>
      </c>
      <c r="D12" s="173"/>
    </row>
    <row r="13" spans="1:4" ht="0.75" hidden="1" customHeight="1" thickTop="1" thickBot="1" x14ac:dyDescent="0.25">
      <c r="A13" s="174"/>
      <c r="B13" s="175"/>
      <c r="C13" s="175">
        <v>0</v>
      </c>
      <c r="D13" s="173"/>
    </row>
    <row r="14" spans="1:4" ht="21.75" hidden="1" customHeight="1" thickBot="1" x14ac:dyDescent="0.25">
      <c r="A14" s="176">
        <v>513</v>
      </c>
      <c r="B14" s="177">
        <v>0</v>
      </c>
      <c r="C14" s="177">
        <v>0</v>
      </c>
      <c r="D14" s="173"/>
    </row>
    <row r="15" spans="1:4" ht="20.25" customHeight="1" thickTop="1" x14ac:dyDescent="0.2">
      <c r="A15" s="60" t="s">
        <v>45</v>
      </c>
      <c r="B15" s="175">
        <f>'[14]0115'!$B$5</f>
        <v>10145</v>
      </c>
      <c r="C15" s="175">
        <f>SUM(B15)</f>
        <v>10145</v>
      </c>
      <c r="D15" s="173"/>
    </row>
    <row r="16" spans="1:4" hidden="1" x14ac:dyDescent="0.2">
      <c r="A16" s="36"/>
      <c r="B16" s="286"/>
      <c r="C16" s="178">
        <v>0</v>
      </c>
      <c r="D16" s="173"/>
    </row>
    <row r="17" spans="1:4" ht="21.75" customHeight="1" x14ac:dyDescent="0.2">
      <c r="A17" s="36" t="s">
        <v>118</v>
      </c>
      <c r="B17" s="287">
        <f>'[14]0115'!$B$6</f>
        <v>1000</v>
      </c>
      <c r="C17" s="179">
        <f>SUM(B17)</f>
        <v>1000</v>
      </c>
      <c r="D17" s="173"/>
    </row>
    <row r="18" spans="1:4" ht="21.75" customHeight="1" thickBot="1" x14ac:dyDescent="0.25">
      <c r="A18" s="198">
        <v>516</v>
      </c>
      <c r="B18" s="180">
        <f>SUM(B15:B17)</f>
        <v>11145</v>
      </c>
      <c r="C18" s="180">
        <f>SUM(B18)</f>
        <v>11145</v>
      </c>
      <c r="D18" s="173"/>
    </row>
    <row r="19" spans="1:4" ht="32.25" customHeight="1" thickTop="1" x14ac:dyDescent="0.2">
      <c r="A19" s="91" t="s">
        <v>12</v>
      </c>
      <c r="B19" s="288">
        <f>B18</f>
        <v>11145</v>
      </c>
      <c r="C19" s="288">
        <f>C14+C18</f>
        <v>11145</v>
      </c>
      <c r="D19" s="173"/>
    </row>
    <row r="21" spans="1:4" ht="72" customHeight="1" thickBot="1" x14ac:dyDescent="0.25">
      <c r="A21" s="16" t="s">
        <v>537</v>
      </c>
      <c r="B21" s="17" t="s">
        <v>337</v>
      </c>
      <c r="C21" s="17" t="s">
        <v>406</v>
      </c>
      <c r="D21" s="52" t="s">
        <v>72</v>
      </c>
    </row>
    <row r="22" spans="1:4" ht="21.75" customHeight="1" thickTop="1" x14ac:dyDescent="0.2">
      <c r="A22" s="240" t="s">
        <v>118</v>
      </c>
      <c r="B22" s="241">
        <f>'[15]0143'!$B$3</f>
        <v>300</v>
      </c>
      <c r="C22" s="242">
        <v>0</v>
      </c>
      <c r="D22" s="243">
        <f>SUM(B22:C22)</f>
        <v>300</v>
      </c>
    </row>
    <row r="23" spans="1:4" ht="21.75" customHeight="1" thickBot="1" x14ac:dyDescent="0.25">
      <c r="A23" s="49">
        <v>516</v>
      </c>
      <c r="B23" s="244">
        <f>SUM(B22:B22)</f>
        <v>300</v>
      </c>
      <c r="C23" s="48">
        <f>SUM(C22:C22)</f>
        <v>0</v>
      </c>
      <c r="D23" s="44">
        <f>SUM(D22:D22)</f>
        <v>300</v>
      </c>
    </row>
    <row r="24" spans="1:4" ht="21.75" hidden="1" customHeight="1" x14ac:dyDescent="0.2">
      <c r="A24" s="28" t="s">
        <v>407</v>
      </c>
      <c r="B24" s="245">
        <v>0</v>
      </c>
      <c r="C24" s="24">
        <v>0</v>
      </c>
      <c r="D24" s="37">
        <f>SUM(B24:C24)</f>
        <v>0</v>
      </c>
    </row>
    <row r="25" spans="1:4" ht="21.75" hidden="1" customHeight="1" thickBot="1" x14ac:dyDescent="0.25">
      <c r="A25" s="49">
        <v>613</v>
      </c>
      <c r="B25" s="244">
        <f>SUM(B24:B24)</f>
        <v>0</v>
      </c>
      <c r="C25" s="65">
        <f>SUM(C24:C24)</f>
        <v>0</v>
      </c>
      <c r="D25" s="98">
        <f>SUM(B25:C25)</f>
        <v>0</v>
      </c>
    </row>
    <row r="26" spans="1:4" ht="22.5" customHeight="1" thickTop="1" x14ac:dyDescent="0.2">
      <c r="A26" s="91" t="s">
        <v>12</v>
      </c>
      <c r="B26" s="88">
        <f>B23+B25</f>
        <v>300</v>
      </c>
      <c r="C26" s="77">
        <f>C23+C25</f>
        <v>0</v>
      </c>
      <c r="D26" s="89">
        <f>SUM(B26:C26)</f>
        <v>300</v>
      </c>
    </row>
  </sheetData>
  <mergeCells count="1">
    <mergeCell ref="A1:C1"/>
  </mergeCells>
  <phoneticPr fontId="19" type="noConversion"/>
  <pageMargins left="0.70866141732283472" right="0.70866141732283472" top="0.55118110236220474" bottom="0.47244094488188981" header="0.31496062992125984" footer="0.31496062992125984"/>
  <pageSetup paperSize="9" scale="99" orientation="portrait" r:id="rId1"/>
  <headerFooter>
    <oddFooter>&amp;L&amp;"Times New Roman,Obyčejné"&amp;8Rozpočet na rok 2018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N35"/>
  <sheetViews>
    <sheetView view="pageBreakPreview" zoomScale="90" zoomScaleNormal="100" zoomScaleSheetLayoutView="90" workbookViewId="0">
      <selection activeCell="G7" sqref="G7"/>
    </sheetView>
  </sheetViews>
  <sheetFormatPr defaultRowHeight="12.75" x14ac:dyDescent="0.2"/>
  <cols>
    <col min="1" max="1" width="34.5703125" style="4" customWidth="1"/>
    <col min="2" max="2" width="13.42578125" style="4" customWidth="1"/>
    <col min="3" max="3" width="12.85546875" style="4" customWidth="1"/>
    <col min="4" max="4" width="11.140625" style="4" customWidth="1"/>
    <col min="5" max="5" width="11.28515625" style="4" customWidth="1"/>
    <col min="6" max="6" width="10.7109375" style="4" customWidth="1"/>
    <col min="7" max="7" width="10.42578125" style="4" customWidth="1"/>
    <col min="8" max="8" width="10.28515625" style="4" customWidth="1"/>
    <col min="9" max="10" width="9.140625" style="4"/>
    <col min="11" max="12" width="9.7109375" style="4" customWidth="1"/>
    <col min="13" max="13" width="10.7109375" style="4" customWidth="1"/>
    <col min="14" max="14" width="10.5703125" style="4" customWidth="1"/>
    <col min="15" max="15" width="12.85546875" style="4" customWidth="1"/>
    <col min="16" max="16384" width="9.140625" style="4"/>
  </cols>
  <sheetData>
    <row r="1" spans="1:14" s="413" customFormat="1" ht="27" customHeight="1" x14ac:dyDescent="0.2">
      <c r="A1" s="2236" t="s">
        <v>555</v>
      </c>
      <c r="B1" s="2236"/>
      <c r="C1" s="2236"/>
      <c r="D1" s="2236"/>
      <c r="E1" s="2236"/>
      <c r="F1" s="2236"/>
      <c r="G1" s="2236"/>
      <c r="H1" s="2236"/>
      <c r="I1" s="2236"/>
      <c r="J1" s="2236"/>
      <c r="K1" s="2236"/>
      <c r="L1" s="2236"/>
      <c r="M1" s="2236"/>
      <c r="N1" s="169" t="s">
        <v>1004</v>
      </c>
    </row>
    <row r="2" spans="1:14" s="413" customFormat="1" ht="6.75" customHeight="1" x14ac:dyDescent="0.2">
      <c r="A2" s="9"/>
      <c r="B2" s="258"/>
      <c r="C2" s="258"/>
      <c r="D2" s="83"/>
      <c r="E2" s="83"/>
      <c r="F2" s="410"/>
      <c r="G2" s="410"/>
      <c r="H2" s="410"/>
      <c r="I2" s="410"/>
      <c r="J2" s="410"/>
      <c r="K2" s="410"/>
      <c r="L2" s="410"/>
      <c r="M2" s="410"/>
      <c r="N2" s="169"/>
    </row>
    <row r="3" spans="1:14" s="413" customFormat="1" ht="51.75" customHeight="1" thickBot="1" x14ac:dyDescent="0.25">
      <c r="A3" s="31" t="s">
        <v>550</v>
      </c>
      <c r="B3" s="27" t="s">
        <v>481</v>
      </c>
      <c r="C3" s="52" t="s">
        <v>72</v>
      </c>
      <c r="D3" s="83"/>
      <c r="E3" s="83"/>
      <c r="F3" s="410"/>
      <c r="G3" s="410"/>
      <c r="H3" s="410"/>
      <c r="I3" s="410"/>
      <c r="J3" s="410"/>
      <c r="K3" s="410"/>
      <c r="L3" s="410"/>
      <c r="M3" s="410"/>
      <c r="N3" s="169"/>
    </row>
    <row r="4" spans="1:14" s="413" customFormat="1" ht="30" customHeight="1" thickTop="1" x14ac:dyDescent="0.2">
      <c r="A4" s="406" t="s">
        <v>45</v>
      </c>
      <c r="B4" s="272">
        <f>'[16]0215'!$B$5</f>
        <v>502.5</v>
      </c>
      <c r="C4" s="272">
        <f>SUM(B4)</f>
        <v>502.5</v>
      </c>
      <c r="D4" s="83"/>
      <c r="E4" s="83"/>
      <c r="F4" s="410"/>
      <c r="G4" s="410"/>
      <c r="H4" s="410"/>
      <c r="I4" s="410"/>
      <c r="J4" s="410"/>
      <c r="K4" s="410"/>
      <c r="L4" s="410"/>
      <c r="M4" s="410"/>
      <c r="N4" s="169"/>
    </row>
    <row r="5" spans="1:14" s="413" customFormat="1" ht="16.5" customHeight="1" x14ac:dyDescent="0.2">
      <c r="A5" s="28" t="s">
        <v>118</v>
      </c>
      <c r="B5" s="271">
        <f>'[16]0215'!$B$6</f>
        <v>400</v>
      </c>
      <c r="C5" s="273">
        <f>B5</f>
        <v>400</v>
      </c>
      <c r="D5" s="83"/>
      <c r="E5" s="83"/>
      <c r="F5" s="410"/>
      <c r="G5" s="410"/>
      <c r="H5" s="410"/>
      <c r="I5" s="410"/>
      <c r="J5" s="410"/>
      <c r="K5" s="410"/>
      <c r="L5" s="410"/>
      <c r="M5" s="410"/>
      <c r="N5" s="169"/>
    </row>
    <row r="6" spans="1:14" s="413" customFormat="1" ht="18.75" customHeight="1" thickBot="1" x14ac:dyDescent="0.25">
      <c r="A6" s="259">
        <v>516</v>
      </c>
      <c r="B6" s="257">
        <f>SUM(B4:B5)</f>
        <v>902.5</v>
      </c>
      <c r="C6" s="257">
        <f>SUM(C4:C5)</f>
        <v>902.5</v>
      </c>
      <c r="D6" s="83"/>
      <c r="E6" s="83"/>
      <c r="F6" s="410"/>
      <c r="G6" s="410"/>
      <c r="H6" s="410"/>
      <c r="I6" s="410"/>
      <c r="J6" s="410"/>
      <c r="K6" s="410"/>
      <c r="L6" s="410"/>
      <c r="M6" s="410"/>
      <c r="N6" s="169"/>
    </row>
    <row r="7" spans="1:14" s="413" customFormat="1" ht="21" customHeight="1" thickTop="1" x14ac:dyDescent="0.2">
      <c r="A7" s="91" t="s">
        <v>12</v>
      </c>
      <c r="B7" s="88">
        <f>B6</f>
        <v>902.5</v>
      </c>
      <c r="C7" s="92">
        <f>SUM(C4:C5)</f>
        <v>902.5</v>
      </c>
      <c r="D7" s="83"/>
      <c r="E7" s="83"/>
      <c r="F7" s="410"/>
      <c r="G7" s="410"/>
      <c r="H7" s="410"/>
      <c r="I7" s="410"/>
      <c r="J7" s="410"/>
      <c r="K7" s="410"/>
      <c r="L7" s="410"/>
      <c r="M7" s="410"/>
      <c r="N7" s="169"/>
    </row>
    <row r="8" spans="1:14" s="413" customFormat="1" ht="3" customHeight="1" thickBot="1" x14ac:dyDescent="0.25">
      <c r="A8" s="412"/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169"/>
    </row>
    <row r="9" spans="1:14" ht="73.5" customHeight="1" thickBot="1" x14ac:dyDescent="0.25">
      <c r="A9" s="684" t="s">
        <v>551</v>
      </c>
      <c r="B9" s="685" t="s">
        <v>227</v>
      </c>
      <c r="C9" s="686" t="s">
        <v>150</v>
      </c>
      <c r="D9" s="686" t="s">
        <v>379</v>
      </c>
      <c r="E9" s="686" t="s">
        <v>113</v>
      </c>
      <c r="F9" s="686" t="s">
        <v>114</v>
      </c>
      <c r="G9" s="686" t="s">
        <v>115</v>
      </c>
      <c r="H9" s="686" t="s">
        <v>228</v>
      </c>
      <c r="I9" s="686" t="s">
        <v>229</v>
      </c>
      <c r="J9" s="686" t="s">
        <v>230</v>
      </c>
      <c r="K9" s="686" t="s">
        <v>231</v>
      </c>
      <c r="L9" s="686" t="s">
        <v>232</v>
      </c>
      <c r="M9" s="687" t="s">
        <v>376</v>
      </c>
      <c r="N9" s="688" t="s">
        <v>72</v>
      </c>
    </row>
    <row r="10" spans="1:14" ht="21" customHeight="1" thickTop="1" x14ac:dyDescent="0.2">
      <c r="A10" s="678" t="s">
        <v>9</v>
      </c>
      <c r="B10" s="679">
        <f>'[17]0241'!$C$3</f>
        <v>500</v>
      </c>
      <c r="C10" s="680"/>
      <c r="D10" s="680"/>
      <c r="E10" s="680"/>
      <c r="F10" s="680"/>
      <c r="G10" s="680"/>
      <c r="H10" s="680"/>
      <c r="I10" s="680"/>
      <c r="J10" s="680"/>
      <c r="K10" s="680"/>
      <c r="L10" s="681"/>
      <c r="M10" s="682"/>
      <c r="N10" s="683">
        <f>SUM(B10:L10)</f>
        <v>500</v>
      </c>
    </row>
    <row r="11" spans="1:14" ht="21" customHeight="1" x14ac:dyDescent="0.2">
      <c r="A11" s="673" t="s">
        <v>13</v>
      </c>
      <c r="B11" s="414">
        <f>'[17]0241'!$C$4</f>
        <v>400</v>
      </c>
      <c r="C11" s="415"/>
      <c r="D11" s="415"/>
      <c r="E11" s="415"/>
      <c r="F11" s="415"/>
      <c r="G11" s="415">
        <f>'[17]0241'!$H$4</f>
        <v>3500</v>
      </c>
      <c r="H11" s="415"/>
      <c r="I11" s="415"/>
      <c r="J11" s="415"/>
      <c r="K11" s="415"/>
      <c r="L11" s="416"/>
      <c r="M11" s="424"/>
      <c r="N11" s="426">
        <f>SUM(B11:L11)</f>
        <v>3900</v>
      </c>
    </row>
    <row r="12" spans="1:14" ht="20.25" customHeight="1" x14ac:dyDescent="0.2">
      <c r="A12" s="674">
        <v>513</v>
      </c>
      <c r="B12" s="384">
        <f>SUM(B10:B11)</f>
        <v>900</v>
      </c>
      <c r="C12" s="385">
        <f t="shared" ref="C12:L12" si="0">SUM(C10:C11)</f>
        <v>0</v>
      </c>
      <c r="D12" s="385">
        <v>0</v>
      </c>
      <c r="E12" s="385">
        <f t="shared" si="0"/>
        <v>0</v>
      </c>
      <c r="F12" s="385">
        <f t="shared" si="0"/>
        <v>0</v>
      </c>
      <c r="G12" s="385">
        <f t="shared" si="0"/>
        <v>3500</v>
      </c>
      <c r="H12" s="385">
        <f t="shared" si="0"/>
        <v>0</v>
      </c>
      <c r="I12" s="385">
        <f t="shared" si="0"/>
        <v>0</v>
      </c>
      <c r="J12" s="385">
        <f t="shared" si="0"/>
        <v>0</v>
      </c>
      <c r="K12" s="385">
        <f t="shared" si="0"/>
        <v>0</v>
      </c>
      <c r="L12" s="386">
        <f t="shared" si="0"/>
        <v>0</v>
      </c>
      <c r="M12" s="425">
        <v>0</v>
      </c>
      <c r="N12" s="427">
        <f>SUM(N10:N11)</f>
        <v>4400</v>
      </c>
    </row>
    <row r="13" spans="1:14" ht="21" customHeight="1" x14ac:dyDescent="0.2">
      <c r="A13" s="673" t="s">
        <v>126</v>
      </c>
      <c r="B13" s="414">
        <f>'[17]0241'!$C$7</f>
        <v>128</v>
      </c>
      <c r="C13" s="415"/>
      <c r="D13" s="415"/>
      <c r="E13" s="415"/>
      <c r="F13" s="415"/>
      <c r="G13" s="415">
        <f>'[17]0241'!$H$7</f>
        <v>900</v>
      </c>
      <c r="H13" s="415"/>
      <c r="I13" s="415"/>
      <c r="J13" s="415"/>
      <c r="K13" s="415"/>
      <c r="L13" s="416"/>
      <c r="M13" s="424"/>
      <c r="N13" s="426">
        <f>SUM(B13:L13)</f>
        <v>1028</v>
      </c>
    </row>
    <row r="14" spans="1:14" ht="21" customHeight="1" x14ac:dyDescent="0.2">
      <c r="A14" s="673" t="s">
        <v>36</v>
      </c>
      <c r="B14" s="414">
        <f>'[17]0241'!$C$8</f>
        <v>170</v>
      </c>
      <c r="C14" s="415"/>
      <c r="D14" s="415"/>
      <c r="E14" s="415"/>
      <c r="F14" s="415"/>
      <c r="G14" s="415">
        <f>'[17]0241'!$H$8</f>
        <v>800</v>
      </c>
      <c r="H14" s="415"/>
      <c r="I14" s="415"/>
      <c r="J14" s="415"/>
      <c r="K14" s="415"/>
      <c r="L14" s="416"/>
      <c r="M14" s="424"/>
      <c r="N14" s="426">
        <f>SUM(B14:L14)</f>
        <v>970</v>
      </c>
    </row>
    <row r="15" spans="1:14" ht="21" customHeight="1" x14ac:dyDescent="0.2">
      <c r="A15" s="674">
        <v>515</v>
      </c>
      <c r="B15" s="384">
        <f>SUM(B13:B14)</f>
        <v>298</v>
      </c>
      <c r="C15" s="384">
        <f t="shared" ref="C15:M15" si="1">SUM(C13:C14)</f>
        <v>0</v>
      </c>
      <c r="D15" s="384">
        <f t="shared" si="1"/>
        <v>0</v>
      </c>
      <c r="E15" s="384">
        <f t="shared" si="1"/>
        <v>0</v>
      </c>
      <c r="F15" s="384">
        <f t="shared" si="1"/>
        <v>0</v>
      </c>
      <c r="G15" s="384">
        <f t="shared" si="1"/>
        <v>1700</v>
      </c>
      <c r="H15" s="384">
        <f t="shared" si="1"/>
        <v>0</v>
      </c>
      <c r="I15" s="384">
        <f t="shared" si="1"/>
        <v>0</v>
      </c>
      <c r="J15" s="384">
        <f t="shared" si="1"/>
        <v>0</v>
      </c>
      <c r="K15" s="384">
        <f t="shared" si="1"/>
        <v>0</v>
      </c>
      <c r="L15" s="384">
        <f t="shared" si="1"/>
        <v>0</v>
      </c>
      <c r="M15" s="384">
        <f t="shared" si="1"/>
        <v>0</v>
      </c>
      <c r="N15" s="427">
        <f>SUM(B15:G15)</f>
        <v>1998</v>
      </c>
    </row>
    <row r="16" spans="1:14" ht="21" customHeight="1" x14ac:dyDescent="0.2">
      <c r="A16" s="673" t="s">
        <v>50</v>
      </c>
      <c r="B16" s="414"/>
      <c r="C16" s="415"/>
      <c r="D16" s="415"/>
      <c r="E16" s="415"/>
      <c r="F16" s="415"/>
      <c r="G16" s="415"/>
      <c r="H16" s="415"/>
      <c r="I16" s="415"/>
      <c r="J16" s="415"/>
      <c r="K16" s="415"/>
      <c r="L16" s="416"/>
      <c r="M16" s="424">
        <f>'[17]0241'!$N$11</f>
        <v>320</v>
      </c>
      <c r="N16" s="426">
        <f>SUM(B16:M16)</f>
        <v>320</v>
      </c>
    </row>
    <row r="17" spans="1:14" ht="30.75" customHeight="1" x14ac:dyDescent="0.2">
      <c r="A17" s="675" t="s">
        <v>45</v>
      </c>
      <c r="B17" s="414"/>
      <c r="C17" s="415"/>
      <c r="D17" s="415"/>
      <c r="E17" s="415"/>
      <c r="F17" s="415">
        <v>6500</v>
      </c>
      <c r="G17" s="415">
        <f>'[17]0241'!$H$12</f>
        <v>800</v>
      </c>
      <c r="H17" s="415"/>
      <c r="I17" s="415"/>
      <c r="J17" s="415"/>
      <c r="K17" s="415"/>
      <c r="L17" s="416"/>
      <c r="M17" s="424"/>
      <c r="N17" s="426">
        <f>SUM(B17:L17)</f>
        <v>7300</v>
      </c>
    </row>
    <row r="18" spans="1:14" ht="19.5" customHeight="1" x14ac:dyDescent="0.2">
      <c r="A18" s="673" t="s">
        <v>118</v>
      </c>
      <c r="B18" s="414">
        <f>'[17]0241'!$C$13</f>
        <v>7500</v>
      </c>
      <c r="C18" s="415">
        <f>'[17]0241'!$D$13</f>
        <v>500</v>
      </c>
      <c r="D18" s="415">
        <f>'[17]0241'!$E$13</f>
        <v>1200</v>
      </c>
      <c r="E18" s="415">
        <f>'[17]0241'!$F$13</f>
        <v>64</v>
      </c>
      <c r="F18" s="415">
        <f>'[17]0241'!$G$13</f>
        <v>2000</v>
      </c>
      <c r="G18" s="415">
        <f>'[17]0241'!$H$13</f>
        <v>62100</v>
      </c>
      <c r="H18" s="415">
        <f>'[17]0241'!$I$13</f>
        <v>200</v>
      </c>
      <c r="I18" s="415">
        <f>'[17]0241'!$J$13</f>
        <v>5920</v>
      </c>
      <c r="J18" s="415">
        <f>'[17]0241'!$K$13</f>
        <v>150</v>
      </c>
      <c r="K18" s="415"/>
      <c r="L18" s="416"/>
      <c r="M18" s="424"/>
      <c r="N18" s="426">
        <f>SUM(B18:L18)</f>
        <v>79634</v>
      </c>
    </row>
    <row r="19" spans="1:14" ht="19.5" customHeight="1" x14ac:dyDescent="0.2">
      <c r="A19" s="674">
        <v>516</v>
      </c>
      <c r="B19" s="384">
        <f>SUM(B17:B18)</f>
        <v>7500</v>
      </c>
      <c r="C19" s="385">
        <f t="shared" ref="C19:H19" si="2">SUM(C17:C18)</f>
        <v>500</v>
      </c>
      <c r="D19" s="385">
        <f t="shared" si="2"/>
        <v>1200</v>
      </c>
      <c r="E19" s="385">
        <f t="shared" si="2"/>
        <v>64</v>
      </c>
      <c r="F19" s="385">
        <f t="shared" si="2"/>
        <v>8500</v>
      </c>
      <c r="G19" s="385">
        <f t="shared" si="2"/>
        <v>62900</v>
      </c>
      <c r="H19" s="385">
        <f t="shared" si="2"/>
        <v>200</v>
      </c>
      <c r="I19" s="385">
        <f t="shared" ref="I19:N19" si="3">SUM(I16:I18)</f>
        <v>5920</v>
      </c>
      <c r="J19" s="385">
        <f t="shared" si="3"/>
        <v>150</v>
      </c>
      <c r="K19" s="385">
        <f t="shared" si="3"/>
        <v>0</v>
      </c>
      <c r="L19" s="386">
        <f t="shared" si="3"/>
        <v>0</v>
      </c>
      <c r="M19" s="425">
        <f t="shared" si="3"/>
        <v>320</v>
      </c>
      <c r="N19" s="427">
        <f t="shared" si="3"/>
        <v>87254</v>
      </c>
    </row>
    <row r="20" spans="1:14" ht="19.5" customHeight="1" x14ac:dyDescent="0.2">
      <c r="A20" s="673" t="s">
        <v>17</v>
      </c>
      <c r="B20" s="414">
        <f>'[17]0241'!$C$16</f>
        <v>200</v>
      </c>
      <c r="C20" s="415"/>
      <c r="D20" s="415"/>
      <c r="E20" s="415"/>
      <c r="F20" s="415"/>
      <c r="G20" s="415">
        <f>'[17]0241'!$H$16</f>
        <v>19500</v>
      </c>
      <c r="H20" s="415"/>
      <c r="I20" s="415"/>
      <c r="J20" s="415"/>
      <c r="K20" s="415"/>
      <c r="L20" s="416">
        <f>'[17]0241'!$M$16</f>
        <v>500</v>
      </c>
      <c r="M20" s="424"/>
      <c r="N20" s="426">
        <f>SUM(B20:L20)</f>
        <v>20200</v>
      </c>
    </row>
    <row r="21" spans="1:14" ht="19.5" customHeight="1" x14ac:dyDescent="0.2">
      <c r="A21" s="674">
        <v>517</v>
      </c>
      <c r="B21" s="384">
        <f>SUM(B20)</f>
        <v>200</v>
      </c>
      <c r="C21" s="385"/>
      <c r="D21" s="385"/>
      <c r="E21" s="385"/>
      <c r="F21" s="385"/>
      <c r="G21" s="385">
        <f t="shared" ref="G21:L21" si="4">SUM(G20:G20)</f>
        <v>19500</v>
      </c>
      <c r="H21" s="385">
        <f t="shared" si="4"/>
        <v>0</v>
      </c>
      <c r="I21" s="385">
        <f t="shared" si="4"/>
        <v>0</v>
      </c>
      <c r="J21" s="385">
        <f t="shared" si="4"/>
        <v>0</v>
      </c>
      <c r="K21" s="385">
        <f t="shared" si="4"/>
        <v>0</v>
      </c>
      <c r="L21" s="386">
        <f t="shared" si="4"/>
        <v>500</v>
      </c>
      <c r="M21" s="425">
        <v>0</v>
      </c>
      <c r="N21" s="427">
        <f>SUM(N20:N20)</f>
        <v>20200</v>
      </c>
    </row>
    <row r="22" spans="1:14" ht="18" hidden="1" customHeight="1" x14ac:dyDescent="0.2">
      <c r="A22" s="673" t="s">
        <v>233</v>
      </c>
      <c r="B22" s="384"/>
      <c r="C22" s="385"/>
      <c r="D22" s="385"/>
      <c r="E22" s="385"/>
      <c r="F22" s="385"/>
      <c r="G22" s="385"/>
      <c r="H22" s="385"/>
      <c r="I22" s="385"/>
      <c r="J22" s="417"/>
      <c r="K22" s="415"/>
      <c r="L22" s="386"/>
      <c r="M22" s="425"/>
      <c r="N22" s="427">
        <f>SUM(B22:L22)</f>
        <v>0</v>
      </c>
    </row>
    <row r="23" spans="1:14" ht="30" customHeight="1" x14ac:dyDescent="0.2">
      <c r="A23" s="675" t="s">
        <v>579</v>
      </c>
      <c r="B23" s="414">
        <f>'[17]0241'!$C$18</f>
        <v>322</v>
      </c>
      <c r="C23" s="385"/>
      <c r="D23" s="385"/>
      <c r="E23" s="385"/>
      <c r="F23" s="385"/>
      <c r="G23" s="385"/>
      <c r="H23" s="385"/>
      <c r="I23" s="385"/>
      <c r="J23" s="417"/>
      <c r="K23" s="415"/>
      <c r="L23" s="386"/>
      <c r="M23" s="425"/>
      <c r="N23" s="426">
        <f>SUM(B23:M23)</f>
        <v>322</v>
      </c>
    </row>
    <row r="24" spans="1:14" ht="19.5" customHeight="1" x14ac:dyDescent="0.2">
      <c r="A24" s="675" t="s">
        <v>564</v>
      </c>
      <c r="B24" s="414"/>
      <c r="C24" s="415"/>
      <c r="D24" s="415"/>
      <c r="E24" s="415"/>
      <c r="F24" s="415"/>
      <c r="G24" s="415"/>
      <c r="H24" s="415"/>
      <c r="I24" s="415"/>
      <c r="J24" s="417"/>
      <c r="K24" s="415">
        <f>'[17]0241'!$L$20</f>
        <v>650</v>
      </c>
      <c r="L24" s="416"/>
      <c r="M24" s="424"/>
      <c r="N24" s="426">
        <f>SUM(B24:L24)</f>
        <v>650</v>
      </c>
    </row>
    <row r="25" spans="1:14" ht="19.5" customHeight="1" x14ac:dyDescent="0.2">
      <c r="A25" s="674">
        <v>522</v>
      </c>
      <c r="B25" s="384">
        <f>SUM(B22:B24)</f>
        <v>322</v>
      </c>
      <c r="C25" s="385"/>
      <c r="D25" s="385"/>
      <c r="E25" s="385"/>
      <c r="F25" s="385"/>
      <c r="G25" s="385"/>
      <c r="H25" s="385"/>
      <c r="I25" s="385"/>
      <c r="J25" s="385"/>
      <c r="K25" s="385">
        <f>SUM(K22:K24)</f>
        <v>650</v>
      </c>
      <c r="L25" s="386"/>
      <c r="M25" s="425"/>
      <c r="N25" s="427">
        <f>SUM(B25:L25)</f>
        <v>972</v>
      </c>
    </row>
    <row r="26" spans="1:14" ht="19.5" customHeight="1" x14ac:dyDescent="0.2">
      <c r="A26" s="673" t="s">
        <v>580</v>
      </c>
      <c r="B26" s="414"/>
      <c r="C26" s="415"/>
      <c r="D26" s="415"/>
      <c r="E26" s="415"/>
      <c r="F26" s="415"/>
      <c r="G26" s="415">
        <f>'[17]0241'!$H$23</f>
        <v>500</v>
      </c>
      <c r="H26" s="415"/>
      <c r="I26" s="415"/>
      <c r="J26" s="415"/>
      <c r="K26" s="415"/>
      <c r="L26" s="416"/>
      <c r="M26" s="424"/>
      <c r="N26" s="426">
        <f>SUM(B26:L26)</f>
        <v>500</v>
      </c>
    </row>
    <row r="27" spans="1:14" ht="19.5" customHeight="1" x14ac:dyDescent="0.2">
      <c r="A27" s="673" t="s">
        <v>11</v>
      </c>
      <c r="B27" s="414">
        <f>'[17]0241'!$C$24</f>
        <v>13950.23</v>
      </c>
      <c r="C27" s="415"/>
      <c r="D27" s="415"/>
      <c r="E27" s="415"/>
      <c r="F27" s="415">
        <f>'[17]0241'!$G$24</f>
        <v>5000</v>
      </c>
      <c r="G27" s="415">
        <f>'[17]0241'!$H$24</f>
        <v>82061.5</v>
      </c>
      <c r="H27" s="415"/>
      <c r="I27" s="415"/>
      <c r="J27" s="415"/>
      <c r="K27" s="415"/>
      <c r="L27" s="416">
        <f>'[17]0241'!$M$24</f>
        <v>4500</v>
      </c>
      <c r="M27" s="424"/>
      <c r="N27" s="426">
        <f>SUM(B27:L27)</f>
        <v>105511.73</v>
      </c>
    </row>
    <row r="28" spans="1:14" ht="19.5" customHeight="1" x14ac:dyDescent="0.2">
      <c r="A28" s="673" t="s">
        <v>124</v>
      </c>
      <c r="B28" s="414">
        <f>'[17]0241'!$C$25</f>
        <v>10500</v>
      </c>
      <c r="C28" s="415"/>
      <c r="D28" s="415"/>
      <c r="E28" s="415"/>
      <c r="F28" s="415"/>
      <c r="G28" s="418">
        <f>'[17]0241'!$H$25</f>
        <v>50</v>
      </c>
      <c r="H28" s="415"/>
      <c r="I28" s="415"/>
      <c r="J28" s="415"/>
      <c r="K28" s="415"/>
      <c r="L28" s="416"/>
      <c r="M28" s="424"/>
      <c r="N28" s="426">
        <f>SUM(B28:L28)</f>
        <v>10550</v>
      </c>
    </row>
    <row r="29" spans="1:14" ht="19.5" customHeight="1" thickBot="1" x14ac:dyDescent="0.25">
      <c r="A29" s="676">
        <v>612</v>
      </c>
      <c r="B29" s="420">
        <f>SUM(B26:B28)</f>
        <v>24450.23</v>
      </c>
      <c r="C29" s="421"/>
      <c r="D29" s="421"/>
      <c r="E29" s="421"/>
      <c r="F29" s="421">
        <f>SUM(F27:F28)</f>
        <v>5000</v>
      </c>
      <c r="G29" s="421">
        <f>SUM(G26:G28)</f>
        <v>82611.5</v>
      </c>
      <c r="H29" s="421"/>
      <c r="I29" s="421"/>
      <c r="J29" s="421"/>
      <c r="K29" s="421"/>
      <c r="L29" s="421">
        <f>SUM(L26:L28)</f>
        <v>4500</v>
      </c>
      <c r="M29" s="672"/>
      <c r="N29" s="428">
        <f>SUM(N26:N28)</f>
        <v>116561.73</v>
      </c>
    </row>
    <row r="30" spans="1:14" ht="23.25" customHeight="1" thickTop="1" x14ac:dyDescent="0.2">
      <c r="A30" s="677" t="s">
        <v>12</v>
      </c>
      <c r="B30" s="882">
        <f>B12+B15+B19+B21+B25+B29</f>
        <v>33670.229999999996</v>
      </c>
      <c r="C30" s="883">
        <f>C12+C15+C19+C21+C29+C25</f>
        <v>500</v>
      </c>
      <c r="D30" s="883">
        <f>D12+D15+D19+D21+D29+D25</f>
        <v>1200</v>
      </c>
      <c r="E30" s="883">
        <f>E12+E15+E19+E21+E29+E25</f>
        <v>64</v>
      </c>
      <c r="F30" s="883">
        <f>F12+F15+F19+F21+F29+F25</f>
        <v>13500</v>
      </c>
      <c r="G30" s="883">
        <f>G12+G15+G19+G21+G29+G25</f>
        <v>170211.5</v>
      </c>
      <c r="H30" s="883">
        <f t="shared" ref="H30:M30" si="5">H12+H15+H19+H21+H25+H29</f>
        <v>200</v>
      </c>
      <c r="I30" s="883">
        <f t="shared" si="5"/>
        <v>5920</v>
      </c>
      <c r="J30" s="883">
        <f t="shared" si="5"/>
        <v>150</v>
      </c>
      <c r="K30" s="883">
        <f t="shared" si="5"/>
        <v>650</v>
      </c>
      <c r="L30" s="884">
        <f t="shared" si="5"/>
        <v>5000</v>
      </c>
      <c r="M30" s="884">
        <f t="shared" si="5"/>
        <v>320</v>
      </c>
      <c r="N30" s="885">
        <f>SUM(B30:M30)</f>
        <v>231385.72999999998</v>
      </c>
    </row>
    <row r="31" spans="1:14" ht="6" customHeight="1" x14ac:dyDescent="0.2"/>
    <row r="32" spans="1:14" ht="44.25" customHeight="1" x14ac:dyDescent="0.2">
      <c r="A32" s="522" t="s">
        <v>463</v>
      </c>
      <c r="B32" s="523" t="s">
        <v>115</v>
      </c>
      <c r="C32" s="671" t="s">
        <v>72</v>
      </c>
    </row>
    <row r="33" spans="1:3" ht="19.5" customHeight="1" x14ac:dyDescent="0.2">
      <c r="A33" s="521" t="s">
        <v>11</v>
      </c>
      <c r="B33" s="888">
        <f>'[18]0241parc'!$C$6</f>
        <v>15000</v>
      </c>
      <c r="C33" s="890">
        <f>SUM(B33:B33)</f>
        <v>15000</v>
      </c>
    </row>
    <row r="34" spans="1:3" ht="19.5" customHeight="1" thickBot="1" x14ac:dyDescent="0.25">
      <c r="A34" s="419">
        <v>612</v>
      </c>
      <c r="B34" s="422">
        <f>SUM(B33:B33)</f>
        <v>15000</v>
      </c>
      <c r="C34" s="428">
        <f>SUM(C33:C33)</f>
        <v>15000</v>
      </c>
    </row>
    <row r="35" spans="1:3" ht="22.5" customHeight="1" thickTop="1" thickBot="1" x14ac:dyDescent="0.25">
      <c r="A35" s="423" t="s">
        <v>12</v>
      </c>
      <c r="B35" s="889">
        <f>SUM(B34)</f>
        <v>15000</v>
      </c>
      <c r="C35" s="891">
        <f>SUM(B35:B35)</f>
        <v>15000</v>
      </c>
    </row>
  </sheetData>
  <mergeCells count="1">
    <mergeCell ref="A1:M1"/>
  </mergeCells>
  <phoneticPr fontId="19" type="noConversion"/>
  <printOptions horizontalCentered="1"/>
  <pageMargins left="0.15748031496062992" right="0.23622047244094491" top="0.32" bottom="0.31496062992125984" header="0.15748031496062992" footer="0.15748031496062992"/>
  <pageSetup paperSize="9" scale="71" orientation="landscape" r:id="rId1"/>
  <headerFooter alignWithMargins="0">
    <oddFooter>&amp;L&amp;"Times New Roman,Obyčejné"&amp;9Rozpočet na rok 2018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G24"/>
  <sheetViews>
    <sheetView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32.28515625" style="4" customWidth="1"/>
    <col min="2" max="3" width="13.85546875" style="4" customWidth="1"/>
    <col min="4" max="4" width="13.7109375" style="4" customWidth="1"/>
    <col min="5" max="5" width="13.85546875" style="4" hidden="1" customWidth="1"/>
    <col min="6" max="6" width="13" style="4" customWidth="1"/>
    <col min="7" max="16384" width="9.140625" style="4"/>
  </cols>
  <sheetData>
    <row r="1" spans="1:7" ht="42" customHeight="1" x14ac:dyDescent="0.2">
      <c r="A1" s="2237" t="s">
        <v>492</v>
      </c>
      <c r="B1" s="2238"/>
      <c r="C1" s="2238"/>
      <c r="D1" s="2238"/>
      <c r="E1" s="46"/>
      <c r="F1" s="46" t="s">
        <v>471</v>
      </c>
    </row>
    <row r="2" spans="1:7" ht="18.75" customHeight="1" x14ac:dyDescent="0.2">
      <c r="A2" s="236"/>
      <c r="B2" s="407"/>
      <c r="C2" s="407"/>
      <c r="D2" s="407"/>
      <c r="E2" s="46"/>
      <c r="F2" s="46"/>
    </row>
    <row r="3" spans="1:7" ht="61.5" customHeight="1" thickBot="1" x14ac:dyDescent="0.25">
      <c r="A3" s="409" t="s">
        <v>464</v>
      </c>
      <c r="B3" s="18" t="s">
        <v>151</v>
      </c>
      <c r="C3" s="382" t="s">
        <v>421</v>
      </c>
      <c r="D3" s="18" t="s">
        <v>72</v>
      </c>
      <c r="E3" s="46"/>
      <c r="F3" s="46"/>
    </row>
    <row r="4" spans="1:7" ht="27.75" customHeight="1" thickTop="1" x14ac:dyDescent="0.2">
      <c r="A4" s="11" t="s">
        <v>566</v>
      </c>
      <c r="B4" s="693">
        <f>'[19]0313'!$B$3</f>
        <v>2950</v>
      </c>
      <c r="C4" s="826">
        <f>'[19]0313'!$C$3</f>
        <v>4800</v>
      </c>
      <c r="D4" s="812">
        <f>SUM(B4:C4)</f>
        <v>7750</v>
      </c>
      <c r="E4" s="46"/>
      <c r="F4" s="46"/>
    </row>
    <row r="5" spans="1:7" ht="27.75" customHeight="1" thickBot="1" x14ac:dyDescent="0.25">
      <c r="A5" s="10">
        <v>612</v>
      </c>
      <c r="B5" s="736">
        <f>SUM(B4)</f>
        <v>2950</v>
      </c>
      <c r="C5" s="748">
        <f>SUM(C4)</f>
        <v>4800</v>
      </c>
      <c r="D5" s="711">
        <f>SUM(B5:C5)</f>
        <v>7750</v>
      </c>
      <c r="E5" s="46"/>
      <c r="F5" s="46"/>
    </row>
    <row r="6" spans="1:7" ht="27.75" customHeight="1" thickTop="1" x14ac:dyDescent="0.2">
      <c r="A6" s="87" t="s">
        <v>12</v>
      </c>
      <c r="B6" s="75">
        <f>SUM(B5)</f>
        <v>2950</v>
      </c>
      <c r="C6" s="89">
        <f>C5</f>
        <v>4800</v>
      </c>
      <c r="D6" s="75">
        <f>D5</f>
        <v>7750</v>
      </c>
      <c r="E6" s="46"/>
      <c r="F6" s="46"/>
    </row>
    <row r="7" spans="1:7" ht="10.5" customHeight="1" x14ac:dyDescent="0.2">
      <c r="A7" s="236"/>
      <c r="B7" s="407"/>
      <c r="C7" s="407"/>
      <c r="D7" s="407"/>
      <c r="E7" s="46"/>
      <c r="F7" s="46"/>
    </row>
    <row r="8" spans="1:7" s="53" customFormat="1" ht="37.5" customHeight="1" thickBot="1" x14ac:dyDescent="0.25">
      <c r="A8" s="20" t="s">
        <v>465</v>
      </c>
      <c r="B8" s="27" t="s">
        <v>151</v>
      </c>
      <c r="C8" s="58" t="s">
        <v>72</v>
      </c>
      <c r="D8" s="33"/>
    </row>
    <row r="9" spans="1:7" s="53" customFormat="1" ht="33" customHeight="1" thickTop="1" x14ac:dyDescent="0.2">
      <c r="A9" s="406" t="s">
        <v>45</v>
      </c>
      <c r="B9" s="272">
        <f>'[20]0315'!$B$5</f>
        <v>5928</v>
      </c>
      <c r="C9" s="272">
        <f>SUM(B9)</f>
        <v>5928</v>
      </c>
      <c r="D9" s="33"/>
    </row>
    <row r="10" spans="1:7" ht="24" customHeight="1" x14ac:dyDescent="0.2">
      <c r="A10" s="28" t="s">
        <v>16</v>
      </c>
      <c r="B10" s="271">
        <f>'[20]0315'!$B$6</f>
        <v>1000</v>
      </c>
      <c r="C10" s="273">
        <f>B10</f>
        <v>1000</v>
      </c>
      <c r="D10" s="57"/>
      <c r="E10" s="3"/>
    </row>
    <row r="11" spans="1:7" ht="24" customHeight="1" thickBot="1" x14ac:dyDescent="0.25">
      <c r="A11" s="259">
        <v>516</v>
      </c>
      <c r="B11" s="257">
        <f>SUM(B9:B10)</f>
        <v>6928</v>
      </c>
      <c r="C11" s="257">
        <f>SUM(C9:C10)</f>
        <v>6928</v>
      </c>
      <c r="D11" s="57"/>
      <c r="E11" s="3"/>
    </row>
    <row r="12" spans="1:7" ht="29.25" customHeight="1" thickTop="1" x14ac:dyDescent="0.2">
      <c r="A12" s="91" t="s">
        <v>12</v>
      </c>
      <c r="B12" s="88">
        <f>SUM(B8,B11)</f>
        <v>6928</v>
      </c>
      <c r="C12" s="92">
        <f>SUM(C9:C10)</f>
        <v>6928</v>
      </c>
      <c r="D12" s="57"/>
      <c r="E12" s="3"/>
    </row>
    <row r="13" spans="1:7" ht="9.75" customHeight="1" x14ac:dyDescent="0.2">
      <c r="A13" s="2"/>
      <c r="B13" s="2"/>
      <c r="C13" s="2"/>
      <c r="D13" s="57"/>
      <c r="E13" s="3"/>
    </row>
    <row r="14" spans="1:7" s="47" customFormat="1" ht="51" customHeight="1" thickBot="1" x14ac:dyDescent="0.25">
      <c r="A14" s="31" t="s">
        <v>565</v>
      </c>
      <c r="B14" s="27" t="s">
        <v>151</v>
      </c>
      <c r="C14" s="27" t="s">
        <v>466</v>
      </c>
      <c r="D14" s="32" t="s">
        <v>72</v>
      </c>
      <c r="E14" s="64" t="s">
        <v>152</v>
      </c>
      <c r="G14" s="51"/>
    </row>
    <row r="15" spans="1:7" s="47" customFormat="1" ht="21" customHeight="1" thickTop="1" x14ac:dyDescent="0.2">
      <c r="A15" s="40" t="s">
        <v>118</v>
      </c>
      <c r="B15" s="434"/>
      <c r="C15" s="1304">
        <f>'[21]0341'!$C$6</f>
        <v>650</v>
      </c>
      <c r="D15" s="434">
        <f>SUM(B15:C15)</f>
        <v>650</v>
      </c>
      <c r="E15" s="289">
        <v>0</v>
      </c>
      <c r="G15" s="51"/>
    </row>
    <row r="16" spans="1:7" s="47" customFormat="1" ht="21" customHeight="1" x14ac:dyDescent="0.2">
      <c r="A16" s="10">
        <v>516</v>
      </c>
      <c r="B16" s="736">
        <f>SUM(B15)</f>
        <v>0</v>
      </c>
      <c r="C16" s="1305">
        <f>SUM(C15:C15)</f>
        <v>650</v>
      </c>
      <c r="D16" s="736">
        <f>SUM(D15:D15)</f>
        <v>650</v>
      </c>
      <c r="E16" s="152">
        <f>SUM(E15:E15)</f>
        <v>0</v>
      </c>
      <c r="G16" s="51"/>
    </row>
    <row r="17" spans="1:7" s="47" customFormat="1" ht="21" customHeight="1" x14ac:dyDescent="0.2">
      <c r="A17" s="13" t="s">
        <v>17</v>
      </c>
      <c r="B17" s="700">
        <f>'[21]0341'!$B$8</f>
        <v>5000</v>
      </c>
      <c r="C17" s="1306"/>
      <c r="D17" s="1307">
        <f>SUM(B17:C17)</f>
        <v>5000</v>
      </c>
      <c r="E17" s="153">
        <v>0</v>
      </c>
      <c r="G17" s="51"/>
    </row>
    <row r="18" spans="1:7" s="47" customFormat="1" ht="21" customHeight="1" thickBot="1" x14ac:dyDescent="0.25">
      <c r="A18" s="254">
        <v>517</v>
      </c>
      <c r="B18" s="743">
        <f>SUM(B17)</f>
        <v>5000</v>
      </c>
      <c r="C18" s="1308"/>
      <c r="D18" s="743">
        <f>SUM(D17)</f>
        <v>5000</v>
      </c>
      <c r="E18" s="78">
        <f>SUM(E17)</f>
        <v>0</v>
      </c>
      <c r="G18" s="51"/>
    </row>
    <row r="19" spans="1:7" s="47" customFormat="1" ht="30.75" customHeight="1" thickTop="1" x14ac:dyDescent="0.2">
      <c r="A19" s="87" t="s">
        <v>12</v>
      </c>
      <c r="B19" s="75">
        <f>B16+B18</f>
        <v>5000</v>
      </c>
      <c r="C19" s="93">
        <f>C16+C18</f>
        <v>650</v>
      </c>
      <c r="D19" s="75">
        <f>D16+D18</f>
        <v>5650</v>
      </c>
      <c r="E19" s="99" t="e">
        <f>#REF!+E16+#REF!+E18+#REF!</f>
        <v>#REF!</v>
      </c>
    </row>
    <row r="20" spans="1:7" ht="17.25" customHeight="1" x14ac:dyDescent="0.2"/>
    <row r="21" spans="1:7" ht="37.5" hidden="1" customHeight="1" thickBot="1" x14ac:dyDescent="0.25">
      <c r="A21" s="16" t="s">
        <v>256</v>
      </c>
      <c r="B21" s="17" t="s">
        <v>278</v>
      </c>
      <c r="C21" s="18" t="s">
        <v>72</v>
      </c>
    </row>
    <row r="22" spans="1:7" ht="31.5" hidden="1" customHeight="1" thickTop="1" x14ac:dyDescent="0.2">
      <c r="A22" s="11" t="s">
        <v>279</v>
      </c>
      <c r="B22" s="19"/>
      <c r="C22" s="19">
        <f>B22</f>
        <v>0</v>
      </c>
    </row>
    <row r="23" spans="1:7" ht="24" hidden="1" customHeight="1" thickBot="1" x14ac:dyDescent="0.25">
      <c r="A23" s="10">
        <v>612</v>
      </c>
      <c r="B23" s="74">
        <f>SUM(B22)</f>
        <v>0</v>
      </c>
      <c r="C23" s="74">
        <f>SUM(B23)</f>
        <v>0</v>
      </c>
    </row>
    <row r="24" spans="1:7" ht="27.75" hidden="1" customHeight="1" thickTop="1" x14ac:dyDescent="0.2">
      <c r="A24" s="87" t="s">
        <v>12</v>
      </c>
      <c r="B24" s="75">
        <f>B23</f>
        <v>0</v>
      </c>
      <c r="C24" s="75">
        <f>C23</f>
        <v>0</v>
      </c>
    </row>
  </sheetData>
  <mergeCells count="1">
    <mergeCell ref="A1:D1"/>
  </mergeCells>
  <phoneticPr fontId="0" type="noConversion"/>
  <printOptions horizontalCentered="1"/>
  <pageMargins left="0.19685039370078741" right="0.15748031496062992" top="0.59055118110236227" bottom="0.47244094488188981" header="0.35433070866141736" footer="0.19685039370078741"/>
  <pageSetup paperSize="9" orientation="portrait" r:id="rId1"/>
  <headerFooter alignWithMargins="0">
    <oddFooter>&amp;L&amp;"Times New Roman CE,Obyčejné"&amp;8Rozpočet na rok 2018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G7" sqref="G7"/>
    </sheetView>
  </sheetViews>
  <sheetFormatPr defaultRowHeight="12.75" x14ac:dyDescent="0.2"/>
  <cols>
    <col min="1" max="1" width="39.5703125" style="973" customWidth="1"/>
    <col min="2" max="5" width="14.28515625" style="973" customWidth="1"/>
    <col min="6" max="6" width="15" style="973" customWidth="1"/>
    <col min="7" max="255" width="9.140625" style="973"/>
    <col min="256" max="256" width="39.5703125" style="973" customWidth="1"/>
    <col min="257" max="257" width="0" style="973" hidden="1" customWidth="1"/>
    <col min="258" max="261" width="15.7109375" style="973" customWidth="1"/>
    <col min="262" max="511" width="9.140625" style="973"/>
    <col min="512" max="512" width="39.5703125" style="973" customWidth="1"/>
    <col min="513" max="513" width="0" style="973" hidden="1" customWidth="1"/>
    <col min="514" max="517" width="15.7109375" style="973" customWidth="1"/>
    <col min="518" max="767" width="9.140625" style="973"/>
    <col min="768" max="768" width="39.5703125" style="973" customWidth="1"/>
    <col min="769" max="769" width="0" style="973" hidden="1" customWidth="1"/>
    <col min="770" max="773" width="15.7109375" style="973" customWidth="1"/>
    <col min="774" max="1023" width="9.140625" style="973"/>
    <col min="1024" max="1024" width="39.5703125" style="973" customWidth="1"/>
    <col min="1025" max="1025" width="0" style="973" hidden="1" customWidth="1"/>
    <col min="1026" max="1029" width="15.7109375" style="973" customWidth="1"/>
    <col min="1030" max="1279" width="9.140625" style="973"/>
    <col min="1280" max="1280" width="39.5703125" style="973" customWidth="1"/>
    <col min="1281" max="1281" width="0" style="973" hidden="1" customWidth="1"/>
    <col min="1282" max="1285" width="15.7109375" style="973" customWidth="1"/>
    <col min="1286" max="1535" width="9.140625" style="973"/>
    <col min="1536" max="1536" width="39.5703125" style="973" customWidth="1"/>
    <col min="1537" max="1537" width="0" style="973" hidden="1" customWidth="1"/>
    <col min="1538" max="1541" width="15.7109375" style="973" customWidth="1"/>
    <col min="1542" max="1791" width="9.140625" style="973"/>
    <col min="1792" max="1792" width="39.5703125" style="973" customWidth="1"/>
    <col min="1793" max="1793" width="0" style="973" hidden="1" customWidth="1"/>
    <col min="1794" max="1797" width="15.7109375" style="973" customWidth="1"/>
    <col min="1798" max="2047" width="9.140625" style="973"/>
    <col min="2048" max="2048" width="39.5703125" style="973" customWidth="1"/>
    <col min="2049" max="2049" width="0" style="973" hidden="1" customWidth="1"/>
    <col min="2050" max="2053" width="15.7109375" style="973" customWidth="1"/>
    <col min="2054" max="2303" width="9.140625" style="973"/>
    <col min="2304" max="2304" width="39.5703125" style="973" customWidth="1"/>
    <col min="2305" max="2305" width="0" style="973" hidden="1" customWidth="1"/>
    <col min="2306" max="2309" width="15.7109375" style="973" customWidth="1"/>
    <col min="2310" max="2559" width="9.140625" style="973"/>
    <col min="2560" max="2560" width="39.5703125" style="973" customWidth="1"/>
    <col min="2561" max="2561" width="0" style="973" hidden="1" customWidth="1"/>
    <col min="2562" max="2565" width="15.7109375" style="973" customWidth="1"/>
    <col min="2566" max="2815" width="9.140625" style="973"/>
    <col min="2816" max="2816" width="39.5703125" style="973" customWidth="1"/>
    <col min="2817" max="2817" width="0" style="973" hidden="1" customWidth="1"/>
    <col min="2818" max="2821" width="15.7109375" style="973" customWidth="1"/>
    <col min="2822" max="3071" width="9.140625" style="973"/>
    <col min="3072" max="3072" width="39.5703125" style="973" customWidth="1"/>
    <col min="3073" max="3073" width="0" style="973" hidden="1" customWidth="1"/>
    <col min="3074" max="3077" width="15.7109375" style="973" customWidth="1"/>
    <col min="3078" max="3327" width="9.140625" style="973"/>
    <col min="3328" max="3328" width="39.5703125" style="973" customWidth="1"/>
    <col min="3329" max="3329" width="0" style="973" hidden="1" customWidth="1"/>
    <col min="3330" max="3333" width="15.7109375" style="973" customWidth="1"/>
    <col min="3334" max="3583" width="9.140625" style="973"/>
    <col min="3584" max="3584" width="39.5703125" style="973" customWidth="1"/>
    <col min="3585" max="3585" width="0" style="973" hidden="1" customWidth="1"/>
    <col min="3586" max="3589" width="15.7109375" style="973" customWidth="1"/>
    <col min="3590" max="3839" width="9.140625" style="973"/>
    <col min="3840" max="3840" width="39.5703125" style="973" customWidth="1"/>
    <col min="3841" max="3841" width="0" style="973" hidden="1" customWidth="1"/>
    <col min="3842" max="3845" width="15.7109375" style="973" customWidth="1"/>
    <col min="3846" max="4095" width="9.140625" style="973"/>
    <col min="4096" max="4096" width="39.5703125" style="973" customWidth="1"/>
    <col min="4097" max="4097" width="0" style="973" hidden="1" customWidth="1"/>
    <col min="4098" max="4101" width="15.7109375" style="973" customWidth="1"/>
    <col min="4102" max="4351" width="9.140625" style="973"/>
    <col min="4352" max="4352" width="39.5703125" style="973" customWidth="1"/>
    <col min="4353" max="4353" width="0" style="973" hidden="1" customWidth="1"/>
    <col min="4354" max="4357" width="15.7109375" style="973" customWidth="1"/>
    <col min="4358" max="4607" width="9.140625" style="973"/>
    <col min="4608" max="4608" width="39.5703125" style="973" customWidth="1"/>
    <col min="4609" max="4609" width="0" style="973" hidden="1" customWidth="1"/>
    <col min="4610" max="4613" width="15.7109375" style="973" customWidth="1"/>
    <col min="4614" max="4863" width="9.140625" style="973"/>
    <col min="4864" max="4864" width="39.5703125" style="973" customWidth="1"/>
    <col min="4865" max="4865" width="0" style="973" hidden="1" customWidth="1"/>
    <col min="4866" max="4869" width="15.7109375" style="973" customWidth="1"/>
    <col min="4870" max="5119" width="9.140625" style="973"/>
    <col min="5120" max="5120" width="39.5703125" style="973" customWidth="1"/>
    <col min="5121" max="5121" width="0" style="973" hidden="1" customWidth="1"/>
    <col min="5122" max="5125" width="15.7109375" style="973" customWidth="1"/>
    <col min="5126" max="5375" width="9.140625" style="973"/>
    <col min="5376" max="5376" width="39.5703125" style="973" customWidth="1"/>
    <col min="5377" max="5377" width="0" style="973" hidden="1" customWidth="1"/>
    <col min="5378" max="5381" width="15.7109375" style="973" customWidth="1"/>
    <col min="5382" max="5631" width="9.140625" style="973"/>
    <col min="5632" max="5632" width="39.5703125" style="973" customWidth="1"/>
    <col min="5633" max="5633" width="0" style="973" hidden="1" customWidth="1"/>
    <col min="5634" max="5637" width="15.7109375" style="973" customWidth="1"/>
    <col min="5638" max="5887" width="9.140625" style="973"/>
    <col min="5888" max="5888" width="39.5703125" style="973" customWidth="1"/>
    <col min="5889" max="5889" width="0" style="973" hidden="1" customWidth="1"/>
    <col min="5890" max="5893" width="15.7109375" style="973" customWidth="1"/>
    <col min="5894" max="6143" width="9.140625" style="973"/>
    <col min="6144" max="6144" width="39.5703125" style="973" customWidth="1"/>
    <col min="6145" max="6145" width="0" style="973" hidden="1" customWidth="1"/>
    <col min="6146" max="6149" width="15.7109375" style="973" customWidth="1"/>
    <col min="6150" max="6399" width="9.140625" style="973"/>
    <col min="6400" max="6400" width="39.5703125" style="973" customWidth="1"/>
    <col min="6401" max="6401" width="0" style="973" hidden="1" customWidth="1"/>
    <col min="6402" max="6405" width="15.7109375" style="973" customWidth="1"/>
    <col min="6406" max="6655" width="9.140625" style="973"/>
    <col min="6656" max="6656" width="39.5703125" style="973" customWidth="1"/>
    <col min="6657" max="6657" width="0" style="973" hidden="1" customWidth="1"/>
    <col min="6658" max="6661" width="15.7109375" style="973" customWidth="1"/>
    <col min="6662" max="6911" width="9.140625" style="973"/>
    <col min="6912" max="6912" width="39.5703125" style="973" customWidth="1"/>
    <col min="6913" max="6913" width="0" style="973" hidden="1" customWidth="1"/>
    <col min="6914" max="6917" width="15.7109375" style="973" customWidth="1"/>
    <col min="6918" max="7167" width="9.140625" style="973"/>
    <col min="7168" max="7168" width="39.5703125" style="973" customWidth="1"/>
    <col min="7169" max="7169" width="0" style="973" hidden="1" customWidth="1"/>
    <col min="7170" max="7173" width="15.7109375" style="973" customWidth="1"/>
    <col min="7174" max="7423" width="9.140625" style="973"/>
    <col min="7424" max="7424" width="39.5703125" style="973" customWidth="1"/>
    <col min="7425" max="7425" width="0" style="973" hidden="1" customWidth="1"/>
    <col min="7426" max="7429" width="15.7109375" style="973" customWidth="1"/>
    <col min="7430" max="7679" width="9.140625" style="973"/>
    <col min="7680" max="7680" width="39.5703125" style="973" customWidth="1"/>
    <col min="7681" max="7681" width="0" style="973" hidden="1" customWidth="1"/>
    <col min="7682" max="7685" width="15.7109375" style="973" customWidth="1"/>
    <col min="7686" max="7935" width="9.140625" style="973"/>
    <col min="7936" max="7936" width="39.5703125" style="973" customWidth="1"/>
    <col min="7937" max="7937" width="0" style="973" hidden="1" customWidth="1"/>
    <col min="7938" max="7941" width="15.7109375" style="973" customWidth="1"/>
    <col min="7942" max="8191" width="9.140625" style="973"/>
    <col min="8192" max="8192" width="39.5703125" style="973" customWidth="1"/>
    <col min="8193" max="8193" width="0" style="973" hidden="1" customWidth="1"/>
    <col min="8194" max="8197" width="15.7109375" style="973" customWidth="1"/>
    <col min="8198" max="8447" width="9.140625" style="973"/>
    <col min="8448" max="8448" width="39.5703125" style="973" customWidth="1"/>
    <col min="8449" max="8449" width="0" style="973" hidden="1" customWidth="1"/>
    <col min="8450" max="8453" width="15.7109375" style="973" customWidth="1"/>
    <col min="8454" max="8703" width="9.140625" style="973"/>
    <col min="8704" max="8704" width="39.5703125" style="973" customWidth="1"/>
    <col min="8705" max="8705" width="0" style="973" hidden="1" customWidth="1"/>
    <col min="8706" max="8709" width="15.7109375" style="973" customWidth="1"/>
    <col min="8710" max="8959" width="9.140625" style="973"/>
    <col min="8960" max="8960" width="39.5703125" style="973" customWidth="1"/>
    <col min="8961" max="8961" width="0" style="973" hidden="1" customWidth="1"/>
    <col min="8962" max="8965" width="15.7109375" style="973" customWidth="1"/>
    <col min="8966" max="9215" width="9.140625" style="973"/>
    <col min="9216" max="9216" width="39.5703125" style="973" customWidth="1"/>
    <col min="9217" max="9217" width="0" style="973" hidden="1" customWidth="1"/>
    <col min="9218" max="9221" width="15.7109375" style="973" customWidth="1"/>
    <col min="9222" max="9471" width="9.140625" style="973"/>
    <col min="9472" max="9472" width="39.5703125" style="973" customWidth="1"/>
    <col min="9473" max="9473" width="0" style="973" hidden="1" customWidth="1"/>
    <col min="9474" max="9477" width="15.7109375" style="973" customWidth="1"/>
    <col min="9478" max="9727" width="9.140625" style="973"/>
    <col min="9728" max="9728" width="39.5703125" style="973" customWidth="1"/>
    <col min="9729" max="9729" width="0" style="973" hidden="1" customWidth="1"/>
    <col min="9730" max="9733" width="15.7109375" style="973" customWidth="1"/>
    <col min="9734" max="9983" width="9.140625" style="973"/>
    <col min="9984" max="9984" width="39.5703125" style="973" customWidth="1"/>
    <col min="9985" max="9985" width="0" style="973" hidden="1" customWidth="1"/>
    <col min="9986" max="9989" width="15.7109375" style="973" customWidth="1"/>
    <col min="9990" max="10239" width="9.140625" style="973"/>
    <col min="10240" max="10240" width="39.5703125" style="973" customWidth="1"/>
    <col min="10241" max="10241" width="0" style="973" hidden="1" customWidth="1"/>
    <col min="10242" max="10245" width="15.7109375" style="973" customWidth="1"/>
    <col min="10246" max="10495" width="9.140625" style="973"/>
    <col min="10496" max="10496" width="39.5703125" style="973" customWidth="1"/>
    <col min="10497" max="10497" width="0" style="973" hidden="1" customWidth="1"/>
    <col min="10498" max="10501" width="15.7109375" style="973" customWidth="1"/>
    <col min="10502" max="10751" width="9.140625" style="973"/>
    <col min="10752" max="10752" width="39.5703125" style="973" customWidth="1"/>
    <col min="10753" max="10753" width="0" style="973" hidden="1" customWidth="1"/>
    <col min="10754" max="10757" width="15.7109375" style="973" customWidth="1"/>
    <col min="10758" max="11007" width="9.140625" style="973"/>
    <col min="11008" max="11008" width="39.5703125" style="973" customWidth="1"/>
    <col min="11009" max="11009" width="0" style="973" hidden="1" customWidth="1"/>
    <col min="11010" max="11013" width="15.7109375" style="973" customWidth="1"/>
    <col min="11014" max="11263" width="9.140625" style="973"/>
    <col min="11264" max="11264" width="39.5703125" style="973" customWidth="1"/>
    <col min="11265" max="11265" width="0" style="973" hidden="1" customWidth="1"/>
    <col min="11266" max="11269" width="15.7109375" style="973" customWidth="1"/>
    <col min="11270" max="11519" width="9.140625" style="973"/>
    <col min="11520" max="11520" width="39.5703125" style="973" customWidth="1"/>
    <col min="11521" max="11521" width="0" style="973" hidden="1" customWidth="1"/>
    <col min="11522" max="11525" width="15.7109375" style="973" customWidth="1"/>
    <col min="11526" max="11775" width="9.140625" style="973"/>
    <col min="11776" max="11776" width="39.5703125" style="973" customWidth="1"/>
    <col min="11777" max="11777" width="0" style="973" hidden="1" customWidth="1"/>
    <col min="11778" max="11781" width="15.7109375" style="973" customWidth="1"/>
    <col min="11782" max="12031" width="9.140625" style="973"/>
    <col min="12032" max="12032" width="39.5703125" style="973" customWidth="1"/>
    <col min="12033" max="12033" width="0" style="973" hidden="1" customWidth="1"/>
    <col min="12034" max="12037" width="15.7109375" style="973" customWidth="1"/>
    <col min="12038" max="12287" width="9.140625" style="973"/>
    <col min="12288" max="12288" width="39.5703125" style="973" customWidth="1"/>
    <col min="12289" max="12289" width="0" style="973" hidden="1" customWidth="1"/>
    <col min="12290" max="12293" width="15.7109375" style="973" customWidth="1"/>
    <col min="12294" max="12543" width="9.140625" style="973"/>
    <col min="12544" max="12544" width="39.5703125" style="973" customWidth="1"/>
    <col min="12545" max="12545" width="0" style="973" hidden="1" customWidth="1"/>
    <col min="12546" max="12549" width="15.7109375" style="973" customWidth="1"/>
    <col min="12550" max="12799" width="9.140625" style="973"/>
    <col min="12800" max="12800" width="39.5703125" style="973" customWidth="1"/>
    <col min="12801" max="12801" width="0" style="973" hidden="1" customWidth="1"/>
    <col min="12802" max="12805" width="15.7109375" style="973" customWidth="1"/>
    <col min="12806" max="13055" width="9.140625" style="973"/>
    <col min="13056" max="13056" width="39.5703125" style="973" customWidth="1"/>
    <col min="13057" max="13057" width="0" style="973" hidden="1" customWidth="1"/>
    <col min="13058" max="13061" width="15.7109375" style="973" customWidth="1"/>
    <col min="13062" max="13311" width="9.140625" style="973"/>
    <col min="13312" max="13312" width="39.5703125" style="973" customWidth="1"/>
    <col min="13313" max="13313" width="0" style="973" hidden="1" customWidth="1"/>
    <col min="13314" max="13317" width="15.7109375" style="973" customWidth="1"/>
    <col min="13318" max="13567" width="9.140625" style="973"/>
    <col min="13568" max="13568" width="39.5703125" style="973" customWidth="1"/>
    <col min="13569" max="13569" width="0" style="973" hidden="1" customWidth="1"/>
    <col min="13570" max="13573" width="15.7109375" style="973" customWidth="1"/>
    <col min="13574" max="13823" width="9.140625" style="973"/>
    <col min="13824" max="13824" width="39.5703125" style="973" customWidth="1"/>
    <col min="13825" max="13825" width="0" style="973" hidden="1" customWidth="1"/>
    <col min="13826" max="13829" width="15.7109375" style="973" customWidth="1"/>
    <col min="13830" max="14079" width="9.140625" style="973"/>
    <col min="14080" max="14080" width="39.5703125" style="973" customWidth="1"/>
    <col min="14081" max="14081" width="0" style="973" hidden="1" customWidth="1"/>
    <col min="14082" max="14085" width="15.7109375" style="973" customWidth="1"/>
    <col min="14086" max="14335" width="9.140625" style="973"/>
    <col min="14336" max="14336" width="39.5703125" style="973" customWidth="1"/>
    <col min="14337" max="14337" width="0" style="973" hidden="1" customWidth="1"/>
    <col min="14338" max="14341" width="15.7109375" style="973" customWidth="1"/>
    <col min="14342" max="14591" width="9.140625" style="973"/>
    <col min="14592" max="14592" width="39.5703125" style="973" customWidth="1"/>
    <col min="14593" max="14593" width="0" style="973" hidden="1" customWidth="1"/>
    <col min="14594" max="14597" width="15.7109375" style="973" customWidth="1"/>
    <col min="14598" max="14847" width="9.140625" style="973"/>
    <col min="14848" max="14848" width="39.5703125" style="973" customWidth="1"/>
    <col min="14849" max="14849" width="0" style="973" hidden="1" customWidth="1"/>
    <col min="14850" max="14853" width="15.7109375" style="973" customWidth="1"/>
    <col min="14854" max="15103" width="9.140625" style="973"/>
    <col min="15104" max="15104" width="39.5703125" style="973" customWidth="1"/>
    <col min="15105" max="15105" width="0" style="973" hidden="1" customWidth="1"/>
    <col min="15106" max="15109" width="15.7109375" style="973" customWidth="1"/>
    <col min="15110" max="15359" width="9.140625" style="973"/>
    <col min="15360" max="15360" width="39.5703125" style="973" customWidth="1"/>
    <col min="15361" max="15361" width="0" style="973" hidden="1" customWidth="1"/>
    <col min="15362" max="15365" width="15.7109375" style="973" customWidth="1"/>
    <col min="15366" max="15615" width="9.140625" style="973"/>
    <col min="15616" max="15616" width="39.5703125" style="973" customWidth="1"/>
    <col min="15617" max="15617" width="0" style="973" hidden="1" customWidth="1"/>
    <col min="15618" max="15621" width="15.7109375" style="973" customWidth="1"/>
    <col min="15622" max="15871" width="9.140625" style="973"/>
    <col min="15872" max="15872" width="39.5703125" style="973" customWidth="1"/>
    <col min="15873" max="15873" width="0" style="973" hidden="1" customWidth="1"/>
    <col min="15874" max="15877" width="15.7109375" style="973" customWidth="1"/>
    <col min="15878" max="16127" width="9.140625" style="973"/>
    <col min="16128" max="16128" width="39.5703125" style="973" customWidth="1"/>
    <col min="16129" max="16129" width="0" style="973" hidden="1" customWidth="1"/>
    <col min="16130" max="16133" width="15.7109375" style="973" customWidth="1"/>
    <col min="16134" max="16384" width="9.140625" style="973"/>
  </cols>
  <sheetData>
    <row r="1" spans="1:6" ht="40.5" customHeight="1" x14ac:dyDescent="0.2">
      <c r="A1" s="2239" t="s">
        <v>495</v>
      </c>
      <c r="B1" s="2240"/>
      <c r="C1" s="2240"/>
      <c r="D1" s="2240"/>
      <c r="E1" s="2240"/>
      <c r="F1" s="1213" t="s">
        <v>1005</v>
      </c>
    </row>
    <row r="2" spans="1:6" ht="71.25" customHeight="1" thickBot="1" x14ac:dyDescent="0.25">
      <c r="A2" s="1198" t="s">
        <v>356</v>
      </c>
      <c r="B2" s="21" t="s">
        <v>104</v>
      </c>
      <c r="C2" s="21" t="s">
        <v>105</v>
      </c>
      <c r="D2" s="21" t="s">
        <v>560</v>
      </c>
      <c r="E2" s="246" t="s">
        <v>422</v>
      </c>
      <c r="F2" s="1199" t="s">
        <v>72</v>
      </c>
    </row>
    <row r="3" spans="1:6" ht="24.75" hidden="1" customHeight="1" thickBot="1" x14ac:dyDescent="0.25">
      <c r="A3" s="1200" t="s">
        <v>339</v>
      </c>
      <c r="B3" s="247">
        <v>0</v>
      </c>
      <c r="C3" s="42"/>
      <c r="D3" s="248"/>
      <c r="E3" s="248">
        <v>0</v>
      </c>
      <c r="F3" s="1061">
        <f>SUM(B3:E3)</f>
        <v>0</v>
      </c>
    </row>
    <row r="4" spans="1:6" ht="24.75" customHeight="1" thickTop="1" x14ac:dyDescent="0.2">
      <c r="A4" s="1201" t="s">
        <v>340</v>
      </c>
      <c r="B4" s="22">
        <f>'[22]0413'!$B$6</f>
        <v>12900</v>
      </c>
      <c r="C4" s="283">
        <f>'[22]0413'!$C$6</f>
        <v>105757.2</v>
      </c>
      <c r="D4" s="284">
        <f>'[22]0413'!$E$6</f>
        <v>2500</v>
      </c>
      <c r="E4" s="284">
        <f>'[22]0413'!$F$6</f>
        <v>1700</v>
      </c>
      <c r="F4" s="1202">
        <f>SUM(B4:E4)</f>
        <v>122857.2</v>
      </c>
    </row>
    <row r="5" spans="1:6" ht="24.75" customHeight="1" thickBot="1" x14ac:dyDescent="0.25">
      <c r="A5" s="1203">
        <v>612</v>
      </c>
      <c r="B5" s="290">
        <f>SUM(B4)</f>
        <v>12900</v>
      </c>
      <c r="C5" s="80">
        <f>SUM(C4)</f>
        <v>105757.2</v>
      </c>
      <c r="D5" s="80">
        <f>SUM(D4)</f>
        <v>2500</v>
      </c>
      <c r="E5" s="166">
        <f>SUM(E4)</f>
        <v>1700</v>
      </c>
      <c r="F5" s="1204">
        <f>SUM(B5:E5)</f>
        <v>122857.2</v>
      </c>
    </row>
    <row r="6" spans="1:6" ht="24.75" customHeight="1" thickTop="1" thickBot="1" x14ac:dyDescent="0.25">
      <c r="A6" s="1205" t="s">
        <v>12</v>
      </c>
      <c r="B6" s="1206">
        <f>B5</f>
        <v>12900</v>
      </c>
      <c r="C6" s="1207">
        <f>C5</f>
        <v>105757.2</v>
      </c>
      <c r="D6" s="1207">
        <f>D5</f>
        <v>2500</v>
      </c>
      <c r="E6" s="1208">
        <f>E5</f>
        <v>1700</v>
      </c>
      <c r="F6" s="1209">
        <f>SUM(B6:E6)</f>
        <v>122857.2</v>
      </c>
    </row>
    <row r="7" spans="1:6" ht="9" customHeight="1" thickBot="1" x14ac:dyDescent="0.25">
      <c r="A7" s="2241"/>
      <c r="B7" s="2242"/>
      <c r="C7" s="2242"/>
      <c r="D7" s="2242"/>
      <c r="E7" s="2242"/>
      <c r="F7" s="2242"/>
    </row>
    <row r="8" spans="1:6" ht="66" customHeight="1" thickBot="1" x14ac:dyDescent="0.25">
      <c r="A8" s="1210" t="s">
        <v>539</v>
      </c>
      <c r="B8" s="1211" t="s">
        <v>408</v>
      </c>
      <c r="C8" s="1211" t="s">
        <v>719</v>
      </c>
      <c r="D8" s="1211" t="s">
        <v>103</v>
      </c>
      <c r="E8" s="1211" t="s">
        <v>103</v>
      </c>
      <c r="F8" s="1212" t="s">
        <v>72</v>
      </c>
    </row>
    <row r="9" spans="1:6" ht="21.75" customHeight="1" thickTop="1" x14ac:dyDescent="0.2">
      <c r="A9" s="1060" t="s">
        <v>508</v>
      </c>
      <c r="B9" s="14"/>
      <c r="C9" s="14"/>
      <c r="D9" s="14">
        <f>[23]List1!$D$2</f>
        <v>100</v>
      </c>
      <c r="E9" s="25"/>
      <c r="F9" s="1061">
        <f t="shared" ref="F9:F23" si="0">SUM(B9:E9)</f>
        <v>100</v>
      </c>
    </row>
    <row r="10" spans="1:6" ht="21.75" customHeight="1" x14ac:dyDescent="0.2">
      <c r="A10" s="1091">
        <v>513</v>
      </c>
      <c r="B10" s="1248"/>
      <c r="C10" s="1302"/>
      <c r="D10" s="1302">
        <f>SUM(D9)</f>
        <v>100</v>
      </c>
      <c r="E10" s="1092"/>
      <c r="F10" s="1094">
        <f t="shared" si="0"/>
        <v>100</v>
      </c>
    </row>
    <row r="11" spans="1:6" ht="21.75" customHeight="1" x14ac:dyDescent="0.2">
      <c r="A11" s="1095" t="s">
        <v>509</v>
      </c>
      <c r="B11" s="1096">
        <f>[23]List1!$B$4</f>
        <v>38</v>
      </c>
      <c r="C11" s="1096"/>
      <c r="D11" s="1096">
        <f>[23]List1!$D$4</f>
        <v>600</v>
      </c>
      <c r="E11" s="1097"/>
      <c r="F11" s="1098">
        <f t="shared" si="0"/>
        <v>638</v>
      </c>
    </row>
    <row r="12" spans="1:6" ht="21.75" customHeight="1" x14ac:dyDescent="0.2">
      <c r="A12" s="1091">
        <v>516</v>
      </c>
      <c r="B12" s="1093">
        <f>SUM(B11)</f>
        <v>38</v>
      </c>
      <c r="C12" s="1093"/>
      <c r="D12" s="1093">
        <f>SUM(D11)</f>
        <v>600</v>
      </c>
      <c r="E12" s="1092"/>
      <c r="F12" s="1094">
        <f t="shared" si="0"/>
        <v>638</v>
      </c>
    </row>
    <row r="13" spans="1:6" ht="21.75" customHeight="1" x14ac:dyDescent="0.2">
      <c r="A13" s="1099" t="s">
        <v>374</v>
      </c>
      <c r="B13" s="1100">
        <f>[23]List1!$B$6</f>
        <v>80</v>
      </c>
      <c r="C13" s="1100"/>
      <c r="D13" s="1100"/>
      <c r="E13" s="1101"/>
      <c r="F13" s="1098">
        <f t="shared" si="0"/>
        <v>80</v>
      </c>
    </row>
    <row r="14" spans="1:6" ht="21.75" customHeight="1" x14ac:dyDescent="0.2">
      <c r="A14" s="1099" t="s">
        <v>353</v>
      </c>
      <c r="B14" s="1100">
        <f>[23]List1!$B$7</f>
        <v>40</v>
      </c>
      <c r="C14" s="1100"/>
      <c r="D14" s="1100">
        <f>[23]List1!$D$7</f>
        <v>100</v>
      </c>
      <c r="E14" s="1101"/>
      <c r="F14" s="1098">
        <f t="shared" si="0"/>
        <v>140</v>
      </c>
    </row>
    <row r="15" spans="1:6" ht="21.75" customHeight="1" x14ac:dyDescent="0.2">
      <c r="A15" s="1091">
        <v>517</v>
      </c>
      <c r="B15" s="1093">
        <f>SUM(B13:B14)</f>
        <v>120</v>
      </c>
      <c r="C15" s="1093"/>
      <c r="D15" s="1093">
        <f>SUM(D13:D14)</f>
        <v>100</v>
      </c>
      <c r="E15" s="1092"/>
      <c r="F15" s="1094">
        <f t="shared" si="0"/>
        <v>220</v>
      </c>
    </row>
    <row r="16" spans="1:6" ht="21.75" customHeight="1" x14ac:dyDescent="0.2">
      <c r="A16" s="1095" t="s">
        <v>73</v>
      </c>
      <c r="B16" s="1102"/>
      <c r="C16" s="1102"/>
      <c r="D16" s="1102">
        <f>[23]List1!$D$9</f>
        <v>100</v>
      </c>
      <c r="E16" s="1103"/>
      <c r="F16" s="1098">
        <f t="shared" si="0"/>
        <v>100</v>
      </c>
    </row>
    <row r="17" spans="1:6" ht="21.75" customHeight="1" x14ac:dyDescent="0.2">
      <c r="A17" s="1091">
        <v>519</v>
      </c>
      <c r="B17" s="1093"/>
      <c r="C17" s="1104"/>
      <c r="D17" s="1104">
        <f>SUM(D16)</f>
        <v>100</v>
      </c>
      <c r="E17" s="1105"/>
      <c r="F17" s="1094">
        <f t="shared" si="0"/>
        <v>100</v>
      </c>
    </row>
    <row r="18" spans="1:6" ht="21.75" customHeight="1" x14ac:dyDescent="0.2">
      <c r="A18" s="1095" t="s">
        <v>510</v>
      </c>
      <c r="B18" s="1102"/>
      <c r="C18" s="1102"/>
      <c r="D18" s="1102">
        <f>[23]List1!$D$11</f>
        <v>150</v>
      </c>
      <c r="E18" s="1103"/>
      <c r="F18" s="1098">
        <f t="shared" si="0"/>
        <v>150</v>
      </c>
    </row>
    <row r="19" spans="1:6" ht="21.75" customHeight="1" x14ac:dyDescent="0.2">
      <c r="A19" s="1095" t="s">
        <v>409</v>
      </c>
      <c r="B19" s="1102"/>
      <c r="C19" s="1102"/>
      <c r="D19" s="1102">
        <f>[23]List1!$D$12</f>
        <v>450</v>
      </c>
      <c r="E19" s="1103"/>
      <c r="F19" s="1098">
        <f t="shared" si="0"/>
        <v>450</v>
      </c>
    </row>
    <row r="20" spans="1:6" ht="21.75" customHeight="1" x14ac:dyDescent="0.2">
      <c r="A20" s="1091">
        <v>521</v>
      </c>
      <c r="B20" s="1106">
        <f>SUM(B18:B19)</f>
        <v>0</v>
      </c>
      <c r="C20" s="1106"/>
      <c r="D20" s="1106">
        <f>SUM(D18:D19)</f>
        <v>600</v>
      </c>
      <c r="E20" s="1107"/>
      <c r="F20" s="1094">
        <f t="shared" si="0"/>
        <v>600</v>
      </c>
    </row>
    <row r="21" spans="1:6" ht="21.75" customHeight="1" x14ac:dyDescent="0.2">
      <c r="A21" s="1095" t="s">
        <v>410</v>
      </c>
      <c r="B21" s="1102"/>
      <c r="C21" s="1102"/>
      <c r="D21" s="1102"/>
      <c r="E21" s="1103"/>
      <c r="F21" s="1098">
        <f t="shared" si="0"/>
        <v>0</v>
      </c>
    </row>
    <row r="22" spans="1:6" ht="21.75" customHeight="1" x14ac:dyDescent="0.2">
      <c r="A22" s="1095" t="s">
        <v>348</v>
      </c>
      <c r="B22" s="1102"/>
      <c r="C22" s="1102"/>
      <c r="D22" s="1102">
        <f>[23]List1!$D$15</f>
        <v>1750</v>
      </c>
      <c r="E22" s="1103"/>
      <c r="F22" s="1098">
        <f t="shared" si="0"/>
        <v>1750</v>
      </c>
    </row>
    <row r="23" spans="1:6" ht="29.25" customHeight="1" x14ac:dyDescent="0.2">
      <c r="A23" s="1108" t="s">
        <v>411</v>
      </c>
      <c r="B23" s="1096"/>
      <c r="C23" s="1096"/>
      <c r="D23" s="1096">
        <f>[23]List1!$D$16</f>
        <v>50</v>
      </c>
      <c r="E23" s="1097">
        <f>[23]List1!$E$16</f>
        <v>3000</v>
      </c>
      <c r="F23" s="1098">
        <f t="shared" si="0"/>
        <v>3050</v>
      </c>
    </row>
    <row r="24" spans="1:6" ht="29.25" customHeight="1" x14ac:dyDescent="0.2">
      <c r="A24" s="1442">
        <v>522</v>
      </c>
      <c r="B24" s="1443"/>
      <c r="C24" s="1443"/>
      <c r="D24" s="1443">
        <f>SUM(D22:D23)</f>
        <v>1800</v>
      </c>
      <c r="E24" s="1444">
        <f>SUM(E23)</f>
        <v>3000</v>
      </c>
      <c r="F24" s="1445">
        <f>SUM(C24:E24)</f>
        <v>4800</v>
      </c>
    </row>
    <row r="25" spans="1:6" ht="23.25" customHeight="1" x14ac:dyDescent="0.2">
      <c r="A25" s="1109" t="s">
        <v>124</v>
      </c>
      <c r="B25" s="1096"/>
      <c r="C25" s="1096">
        <f>[23]List1!$C$20</f>
        <v>965</v>
      </c>
      <c r="D25" s="1096"/>
      <c r="E25" s="1097"/>
      <c r="F25" s="1441"/>
    </row>
    <row r="26" spans="1:6" ht="24.75" customHeight="1" thickBot="1" x14ac:dyDescent="0.25">
      <c r="A26" s="1091">
        <v>612</v>
      </c>
      <c r="B26" s="1093"/>
      <c r="C26" s="1093">
        <f>SUM(C25)</f>
        <v>965</v>
      </c>
      <c r="D26" s="1093"/>
      <c r="E26" s="1092"/>
      <c r="F26" s="1094">
        <f>SUM(B26:E26)</f>
        <v>965</v>
      </c>
    </row>
    <row r="27" spans="1:6" ht="24.75" hidden="1" customHeight="1" x14ac:dyDescent="0.2">
      <c r="A27" s="1109" t="s">
        <v>511</v>
      </c>
      <c r="B27" s="1096"/>
      <c r="C27" s="1096"/>
      <c r="D27" s="1096"/>
      <c r="E27" s="1097">
        <v>0</v>
      </c>
      <c r="F27" s="1098">
        <f>SUM(B27:D27)</f>
        <v>0</v>
      </c>
    </row>
    <row r="28" spans="1:6" ht="24.75" hidden="1" customHeight="1" thickBot="1" x14ac:dyDescent="0.25">
      <c r="A28" s="1091">
        <v>533</v>
      </c>
      <c r="B28" s="1104">
        <f>SUM(B27)</f>
        <v>0</v>
      </c>
      <c r="C28" s="1104">
        <f>SUM(C27)</f>
        <v>0</v>
      </c>
      <c r="D28" s="1104">
        <f>SUM(D27)</f>
        <v>0</v>
      </c>
      <c r="E28" s="1105">
        <f>SUM(E27)</f>
        <v>0</v>
      </c>
      <c r="F28" s="1094">
        <f>SUM(B28:D28)</f>
        <v>0</v>
      </c>
    </row>
    <row r="29" spans="1:6" ht="33.75" customHeight="1" thickTop="1" thickBot="1" x14ac:dyDescent="0.25">
      <c r="A29" s="1110" t="s">
        <v>12</v>
      </c>
      <c r="B29" s="1111">
        <f>B10+B12+B15+B17+B20+B28+B26</f>
        <v>158</v>
      </c>
      <c r="C29" s="1111">
        <f>C10+C12+C15+C17+C20+C28+C26</f>
        <v>965</v>
      </c>
      <c r="D29" s="1111">
        <f>D10+D12+D15+D17+D20+D28+D24</f>
        <v>3300</v>
      </c>
      <c r="E29" s="1112">
        <f>SUM(E24:E26)</f>
        <v>3000</v>
      </c>
      <c r="F29" s="1113">
        <f>SUM(B29:E29)</f>
        <v>7423</v>
      </c>
    </row>
    <row r="38" spans="1:1" x14ac:dyDescent="0.2">
      <c r="A38" s="973" t="s">
        <v>512</v>
      </c>
    </row>
  </sheetData>
  <mergeCells count="2">
    <mergeCell ref="A1:E1"/>
    <mergeCell ref="A7:F7"/>
  </mergeCells>
  <pageMargins left="0.47244094488188981" right="0.43307086614173229" top="0.78740157480314965" bottom="0.53" header="0.31496062992125984" footer="0.31496062992125984"/>
  <pageSetup paperSize="9" scale="85" orientation="portrait" r:id="rId1"/>
  <headerFooter>
    <oddFooter>&amp;L&amp;"Times New Roman,Obyčejné"&amp;9Rozpočet na rok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92"/>
  <sheetViews>
    <sheetView tabSelected="1" view="pageBreakPreview" zoomScaleNormal="100" zoomScaleSheetLayoutView="100" workbookViewId="0">
      <pane ySplit="2" topLeftCell="A27" activePane="bottomLeft" state="frozen"/>
      <selection pane="bottomLeft" activeCell="D29" sqref="D29"/>
    </sheetView>
  </sheetViews>
  <sheetFormatPr defaultRowHeight="12.75" x14ac:dyDescent="0.2"/>
  <cols>
    <col min="1" max="1" width="12.140625" style="123" customWidth="1"/>
    <col min="2" max="2" width="7.28515625" style="123" customWidth="1"/>
    <col min="3" max="3" width="69" style="123" customWidth="1"/>
    <col min="4" max="4" width="11.140625" style="123" customWidth="1"/>
    <col min="5" max="6" width="13.7109375" style="123" customWidth="1"/>
    <col min="7" max="7" width="10.85546875" style="123" customWidth="1"/>
    <col min="8" max="8" width="11.42578125" style="123" customWidth="1"/>
    <col min="9" max="16384" width="9.140625" style="123"/>
  </cols>
  <sheetData>
    <row r="1" spans="1:8" ht="50.25" customHeight="1" x14ac:dyDescent="0.2">
      <c r="A1" s="2065" t="s">
        <v>488</v>
      </c>
      <c r="B1" s="2066"/>
      <c r="C1" s="2066"/>
      <c r="D1" s="163" t="s">
        <v>251</v>
      </c>
      <c r="E1" s="2064"/>
      <c r="F1" s="2064"/>
      <c r="G1" s="2064"/>
      <c r="H1" s="122"/>
    </row>
    <row r="2" spans="1:8" ht="25.5" customHeight="1" x14ac:dyDescent="0.2">
      <c r="A2" s="1996" t="s">
        <v>280</v>
      </c>
      <c r="B2" s="1996" t="s">
        <v>0</v>
      </c>
      <c r="C2" s="1996" t="s">
        <v>245</v>
      </c>
      <c r="D2" s="1996" t="s">
        <v>246</v>
      </c>
      <c r="E2" s="150"/>
      <c r="F2" s="150"/>
      <c r="G2" s="150"/>
      <c r="H2" s="150"/>
    </row>
    <row r="3" spans="1:8" ht="23.25" customHeight="1" x14ac:dyDescent="0.2">
      <c r="A3" s="1997" t="s">
        <v>311</v>
      </c>
      <c r="B3" s="1998" t="s">
        <v>321</v>
      </c>
      <c r="C3" s="1999" t="s">
        <v>786</v>
      </c>
      <c r="D3" s="2000">
        <v>4000</v>
      </c>
      <c r="E3" s="150"/>
      <c r="F3" s="150"/>
      <c r="G3" s="150"/>
      <c r="H3" s="150"/>
    </row>
    <row r="4" spans="1:8" ht="21" customHeight="1" x14ac:dyDescent="0.2">
      <c r="A4" s="1997" t="s">
        <v>311</v>
      </c>
      <c r="B4" s="1998" t="s">
        <v>321</v>
      </c>
      <c r="C4" s="1999" t="s">
        <v>968</v>
      </c>
      <c r="D4" s="2000">
        <v>4000</v>
      </c>
      <c r="E4" s="150"/>
      <c r="F4" s="150"/>
      <c r="G4" s="150"/>
      <c r="H4" s="150"/>
    </row>
    <row r="5" spans="1:8" ht="25.5" customHeight="1" x14ac:dyDescent="0.2">
      <c r="A5" s="1997" t="s">
        <v>311</v>
      </c>
      <c r="B5" s="1998" t="s">
        <v>321</v>
      </c>
      <c r="C5" s="1999" t="s">
        <v>969</v>
      </c>
      <c r="D5" s="2000">
        <v>5000</v>
      </c>
      <c r="E5" s="150"/>
      <c r="F5" s="150"/>
      <c r="G5" s="150"/>
      <c r="H5" s="150"/>
    </row>
    <row r="6" spans="1:8" ht="22.5" customHeight="1" x14ac:dyDescent="0.2">
      <c r="A6" s="1997" t="s">
        <v>177</v>
      </c>
      <c r="B6" s="1998" t="s">
        <v>604</v>
      </c>
      <c r="C6" s="1999" t="s">
        <v>749</v>
      </c>
      <c r="D6" s="2001">
        <v>20281.45</v>
      </c>
      <c r="E6" s="150"/>
      <c r="F6" s="150"/>
      <c r="G6" s="150"/>
      <c r="H6" s="150"/>
    </row>
    <row r="7" spans="1:8" ht="22.5" customHeight="1" x14ac:dyDescent="0.2">
      <c r="A7" s="1997" t="s">
        <v>177</v>
      </c>
      <c r="B7" s="1998" t="s">
        <v>604</v>
      </c>
      <c r="C7" s="1999" t="s">
        <v>750</v>
      </c>
      <c r="D7" s="2001">
        <v>14580</v>
      </c>
      <c r="E7" s="150"/>
      <c r="F7" s="150"/>
      <c r="G7" s="150"/>
      <c r="H7" s="150"/>
    </row>
    <row r="8" spans="1:8" ht="22.5" customHeight="1" x14ac:dyDescent="0.2">
      <c r="A8" s="1997" t="s">
        <v>177</v>
      </c>
      <c r="B8" s="1998" t="s">
        <v>604</v>
      </c>
      <c r="C8" s="1999" t="s">
        <v>751</v>
      </c>
      <c r="D8" s="2001">
        <v>20000</v>
      </c>
      <c r="E8" s="150"/>
      <c r="F8" s="150"/>
      <c r="G8" s="150"/>
      <c r="H8" s="150"/>
    </row>
    <row r="9" spans="1:8" ht="22.5" customHeight="1" x14ac:dyDescent="0.2">
      <c r="A9" s="1997" t="s">
        <v>177</v>
      </c>
      <c r="B9" s="1998" t="s">
        <v>604</v>
      </c>
      <c r="C9" s="1999" t="s">
        <v>948</v>
      </c>
      <c r="D9" s="2001">
        <v>20000</v>
      </c>
      <c r="E9" s="150"/>
      <c r="F9" s="150"/>
      <c r="G9" s="150"/>
      <c r="H9" s="150"/>
    </row>
    <row r="10" spans="1:8" ht="22.5" customHeight="1" x14ac:dyDescent="0.2">
      <c r="A10" s="1997" t="s">
        <v>177</v>
      </c>
      <c r="B10" s="1998" t="s">
        <v>604</v>
      </c>
      <c r="C10" s="1999" t="s">
        <v>753</v>
      </c>
      <c r="D10" s="2001">
        <v>10000</v>
      </c>
      <c r="E10" s="150"/>
      <c r="F10" s="150"/>
      <c r="G10" s="150"/>
      <c r="H10" s="150"/>
    </row>
    <row r="11" spans="1:8" ht="22.5" customHeight="1" x14ac:dyDescent="0.2">
      <c r="A11" s="1997" t="s">
        <v>177</v>
      </c>
      <c r="B11" s="1998" t="s">
        <v>604</v>
      </c>
      <c r="C11" s="1999" t="s">
        <v>754</v>
      </c>
      <c r="D11" s="2001">
        <v>3000</v>
      </c>
      <c r="E11" s="150"/>
      <c r="F11" s="150"/>
      <c r="G11" s="150"/>
      <c r="H11" s="150"/>
    </row>
    <row r="12" spans="1:8" ht="22.5" customHeight="1" x14ac:dyDescent="0.2">
      <c r="A12" s="1997" t="s">
        <v>177</v>
      </c>
      <c r="B12" s="1998" t="s">
        <v>604</v>
      </c>
      <c r="C12" s="1999" t="s">
        <v>927</v>
      </c>
      <c r="D12" s="2001">
        <v>1500</v>
      </c>
      <c r="E12" s="150"/>
      <c r="F12" s="150"/>
      <c r="G12" s="150"/>
      <c r="H12" s="150"/>
    </row>
    <row r="13" spans="1:8" ht="22.5" customHeight="1" x14ac:dyDescent="0.2">
      <c r="A13" s="1997" t="s">
        <v>177</v>
      </c>
      <c r="B13" s="1998" t="s">
        <v>604</v>
      </c>
      <c r="C13" s="1999" t="s">
        <v>755</v>
      </c>
      <c r="D13" s="2001">
        <v>7500</v>
      </c>
      <c r="E13" s="150"/>
      <c r="F13" s="150"/>
      <c r="G13" s="150"/>
      <c r="H13" s="150"/>
    </row>
    <row r="14" spans="1:8" ht="22.5" customHeight="1" x14ac:dyDescent="0.2">
      <c r="A14" s="1997" t="s">
        <v>177</v>
      </c>
      <c r="B14" s="1998" t="s">
        <v>604</v>
      </c>
      <c r="C14" s="1999" t="s">
        <v>756</v>
      </c>
      <c r="D14" s="2001">
        <v>4500</v>
      </c>
      <c r="E14" s="150"/>
      <c r="F14" s="150"/>
      <c r="G14" s="150"/>
      <c r="H14" s="150"/>
    </row>
    <row r="15" spans="1:8" ht="22.5" customHeight="1" x14ac:dyDescent="0.2">
      <c r="A15" s="1997" t="s">
        <v>177</v>
      </c>
      <c r="B15" s="1998" t="s">
        <v>604</v>
      </c>
      <c r="C15" s="1999" t="s">
        <v>757</v>
      </c>
      <c r="D15" s="2001">
        <v>2000</v>
      </c>
      <c r="E15" s="150"/>
      <c r="F15" s="150"/>
      <c r="G15" s="150"/>
      <c r="H15" s="150"/>
    </row>
    <row r="16" spans="1:8" ht="22.5" customHeight="1" x14ac:dyDescent="0.2">
      <c r="A16" s="1997" t="s">
        <v>177</v>
      </c>
      <c r="B16" s="1998" t="s">
        <v>604</v>
      </c>
      <c r="C16" s="1999" t="s">
        <v>758</v>
      </c>
      <c r="D16" s="2001">
        <v>5000</v>
      </c>
      <c r="E16" s="150"/>
      <c r="F16" s="150"/>
      <c r="G16" s="150"/>
      <c r="H16" s="150"/>
    </row>
    <row r="17" spans="1:8" ht="22.5" customHeight="1" x14ac:dyDescent="0.2">
      <c r="A17" s="1997" t="s">
        <v>177</v>
      </c>
      <c r="B17" s="1998" t="s">
        <v>604</v>
      </c>
      <c r="C17" s="1999" t="s">
        <v>759</v>
      </c>
      <c r="D17" s="2001">
        <v>1950.2</v>
      </c>
      <c r="E17" s="150"/>
      <c r="F17" s="150"/>
      <c r="G17" s="150"/>
      <c r="H17" s="150"/>
    </row>
    <row r="18" spans="1:8" ht="22.5" customHeight="1" x14ac:dyDescent="0.2">
      <c r="A18" s="1997" t="s">
        <v>177</v>
      </c>
      <c r="B18" s="1998" t="s">
        <v>604</v>
      </c>
      <c r="C18" s="1999" t="s">
        <v>970</v>
      </c>
      <c r="D18" s="2001">
        <v>2000</v>
      </c>
      <c r="E18" s="150"/>
      <c r="F18" s="150"/>
      <c r="G18" s="150"/>
      <c r="H18" s="150"/>
    </row>
    <row r="19" spans="1:8" ht="22.5" customHeight="1" x14ac:dyDescent="0.2">
      <c r="A19" s="1997" t="s">
        <v>177</v>
      </c>
      <c r="B19" s="1998" t="s">
        <v>604</v>
      </c>
      <c r="C19" s="1999" t="s">
        <v>971</v>
      </c>
      <c r="D19" s="2001">
        <v>3000</v>
      </c>
      <c r="E19" s="150"/>
      <c r="F19" s="150"/>
      <c r="G19" s="150"/>
      <c r="H19" s="150"/>
    </row>
    <row r="20" spans="1:8" ht="22.5" customHeight="1" x14ac:dyDescent="0.2">
      <c r="A20" s="1997" t="s">
        <v>177</v>
      </c>
      <c r="B20" s="1998" t="s">
        <v>604</v>
      </c>
      <c r="C20" s="1999" t="s">
        <v>760</v>
      </c>
      <c r="D20" s="2001">
        <v>15000</v>
      </c>
      <c r="E20" s="150"/>
      <c r="F20" s="150"/>
      <c r="G20" s="150"/>
      <c r="H20" s="150"/>
    </row>
    <row r="21" spans="1:8" ht="22.5" customHeight="1" x14ac:dyDescent="0.2">
      <c r="A21" s="1997" t="s">
        <v>312</v>
      </c>
      <c r="B21" s="1998" t="s">
        <v>321</v>
      </c>
      <c r="C21" s="1999" t="s">
        <v>761</v>
      </c>
      <c r="D21" s="2001">
        <v>2300</v>
      </c>
      <c r="E21" s="150"/>
      <c r="F21" s="150"/>
      <c r="G21" s="150"/>
      <c r="H21" s="150"/>
    </row>
    <row r="22" spans="1:8" ht="22.5" customHeight="1" x14ac:dyDescent="0.2">
      <c r="A22" s="1997" t="s">
        <v>312</v>
      </c>
      <c r="B22" s="1998" t="s">
        <v>321</v>
      </c>
      <c r="C22" s="1999" t="s">
        <v>762</v>
      </c>
      <c r="D22" s="2001">
        <v>1900</v>
      </c>
      <c r="E22" s="150"/>
      <c r="F22" s="150"/>
      <c r="G22" s="150"/>
      <c r="H22" s="150"/>
    </row>
    <row r="23" spans="1:8" ht="22.5" customHeight="1" x14ac:dyDescent="0.2">
      <c r="A23" s="1997" t="s">
        <v>312</v>
      </c>
      <c r="B23" s="1998" t="s">
        <v>321</v>
      </c>
      <c r="C23" s="1999" t="s">
        <v>972</v>
      </c>
      <c r="D23" s="2001">
        <v>2000</v>
      </c>
      <c r="E23" s="150"/>
      <c r="F23" s="150"/>
      <c r="G23" s="150"/>
      <c r="H23" s="150"/>
    </row>
    <row r="24" spans="1:8" ht="22.5" customHeight="1" x14ac:dyDescent="0.2">
      <c r="A24" s="1997" t="s">
        <v>312</v>
      </c>
      <c r="B24" s="1998" t="s">
        <v>321</v>
      </c>
      <c r="C24" s="1999" t="s">
        <v>763</v>
      </c>
      <c r="D24" s="2001">
        <v>1050</v>
      </c>
      <c r="E24" s="150"/>
      <c r="F24" s="150"/>
      <c r="G24" s="150"/>
      <c r="H24" s="150"/>
    </row>
    <row r="25" spans="1:8" ht="22.5" customHeight="1" x14ac:dyDescent="0.2">
      <c r="A25" s="1997" t="s">
        <v>370</v>
      </c>
      <c r="B25" s="1998" t="s">
        <v>321</v>
      </c>
      <c r="C25" s="1999" t="s">
        <v>738</v>
      </c>
      <c r="D25" s="2002">
        <v>12130</v>
      </c>
      <c r="E25" s="150"/>
      <c r="F25" s="150"/>
      <c r="G25" s="150"/>
      <c r="H25" s="150"/>
    </row>
    <row r="26" spans="1:8" ht="29.25" customHeight="1" x14ac:dyDescent="0.2">
      <c r="A26" s="1997" t="s">
        <v>370</v>
      </c>
      <c r="B26" s="1998" t="s">
        <v>321</v>
      </c>
      <c r="C26" s="2003" t="s">
        <v>739</v>
      </c>
      <c r="D26" s="2002">
        <v>20700</v>
      </c>
      <c r="E26" s="150"/>
      <c r="F26" s="150"/>
      <c r="G26" s="150"/>
      <c r="H26" s="150"/>
    </row>
    <row r="27" spans="1:8" ht="22.5" customHeight="1" x14ac:dyDescent="0.2">
      <c r="A27" s="1997" t="s">
        <v>370</v>
      </c>
      <c r="B27" s="1998" t="s">
        <v>321</v>
      </c>
      <c r="C27" s="1999" t="s">
        <v>740</v>
      </c>
      <c r="D27" s="2002">
        <v>20000</v>
      </c>
      <c r="E27" s="150"/>
      <c r="F27" s="150"/>
      <c r="G27" s="150"/>
      <c r="H27" s="150"/>
    </row>
    <row r="28" spans="1:8" ht="33" customHeight="1" x14ac:dyDescent="0.2">
      <c r="A28" s="1997" t="s">
        <v>370</v>
      </c>
      <c r="B28" s="1998" t="s">
        <v>321</v>
      </c>
      <c r="C28" s="2003" t="s">
        <v>1017</v>
      </c>
      <c r="D28" s="2002">
        <v>20000</v>
      </c>
      <c r="E28" s="150"/>
      <c r="F28" s="150"/>
      <c r="G28" s="150"/>
      <c r="H28" s="150"/>
    </row>
    <row r="29" spans="1:8" ht="29.25" customHeight="1" x14ac:dyDescent="0.2">
      <c r="A29" s="1997" t="s">
        <v>370</v>
      </c>
      <c r="B29" s="1998" t="s">
        <v>321</v>
      </c>
      <c r="C29" s="2003" t="s">
        <v>741</v>
      </c>
      <c r="D29" s="2002">
        <v>13100</v>
      </c>
      <c r="E29" s="150"/>
      <c r="F29" s="150"/>
      <c r="G29" s="150"/>
      <c r="H29" s="150"/>
    </row>
    <row r="30" spans="1:8" ht="20.25" customHeight="1" x14ac:dyDescent="0.2">
      <c r="A30" s="1997" t="s">
        <v>370</v>
      </c>
      <c r="B30" s="1998" t="s">
        <v>321</v>
      </c>
      <c r="C30" s="1999" t="s">
        <v>742</v>
      </c>
      <c r="D30" s="2002">
        <v>3000</v>
      </c>
      <c r="E30" s="150"/>
      <c r="F30" s="150"/>
      <c r="G30" s="150"/>
      <c r="H30" s="150"/>
    </row>
    <row r="31" spans="1:8" ht="29.25" customHeight="1" x14ac:dyDescent="0.2">
      <c r="A31" s="1997" t="s">
        <v>370</v>
      </c>
      <c r="B31" s="1998" t="s">
        <v>321</v>
      </c>
      <c r="C31" s="2003" t="s">
        <v>743</v>
      </c>
      <c r="D31" s="2002">
        <v>7500</v>
      </c>
      <c r="E31" s="150"/>
      <c r="F31" s="150"/>
      <c r="G31" s="150"/>
      <c r="H31" s="150"/>
    </row>
    <row r="32" spans="1:8" ht="29.25" customHeight="1" x14ac:dyDescent="0.2">
      <c r="A32" s="1997" t="s">
        <v>370</v>
      </c>
      <c r="B32" s="1998" t="s">
        <v>321</v>
      </c>
      <c r="C32" s="2003" t="s">
        <v>973</v>
      </c>
      <c r="D32" s="2002">
        <v>1800</v>
      </c>
      <c r="E32" s="150"/>
      <c r="F32" s="150"/>
      <c r="G32" s="150"/>
      <c r="H32" s="150"/>
    </row>
    <row r="33" spans="1:8" ht="29.25" customHeight="1" x14ac:dyDescent="0.2">
      <c r="A33" s="1997" t="s">
        <v>370</v>
      </c>
      <c r="B33" s="1998" t="s">
        <v>321</v>
      </c>
      <c r="C33" s="1999" t="s">
        <v>744</v>
      </c>
      <c r="D33" s="2002">
        <v>3000</v>
      </c>
      <c r="E33" s="150"/>
      <c r="F33" s="150"/>
      <c r="G33" s="150"/>
      <c r="H33" s="150"/>
    </row>
    <row r="34" spans="1:8" ht="22.5" customHeight="1" x14ac:dyDescent="0.2">
      <c r="A34" s="1997" t="s">
        <v>370</v>
      </c>
      <c r="B34" s="1998" t="s">
        <v>321</v>
      </c>
      <c r="C34" s="1999" t="s">
        <v>974</v>
      </c>
      <c r="D34" s="2002">
        <v>2000</v>
      </c>
      <c r="E34" s="150"/>
      <c r="F34" s="150"/>
      <c r="G34" s="150"/>
      <c r="H34" s="150"/>
    </row>
    <row r="35" spans="1:8" ht="22.5" customHeight="1" x14ac:dyDescent="0.2">
      <c r="A35" s="1997" t="s">
        <v>370</v>
      </c>
      <c r="B35" s="1998" t="s">
        <v>321</v>
      </c>
      <c r="C35" s="1999" t="s">
        <v>805</v>
      </c>
      <c r="D35" s="2002">
        <v>2400</v>
      </c>
      <c r="E35" s="150"/>
      <c r="F35" s="150"/>
      <c r="G35" s="150"/>
      <c r="H35" s="150"/>
    </row>
    <row r="36" spans="1:8" ht="32.25" customHeight="1" x14ac:dyDescent="0.2">
      <c r="A36" s="1997" t="s">
        <v>370</v>
      </c>
      <c r="B36" s="1998" t="s">
        <v>321</v>
      </c>
      <c r="C36" s="2003" t="s">
        <v>975</v>
      </c>
      <c r="D36" s="2002">
        <v>2500</v>
      </c>
      <c r="E36" s="150"/>
      <c r="F36" s="150"/>
      <c r="G36" s="150"/>
      <c r="H36" s="150"/>
    </row>
    <row r="37" spans="1:8" ht="29.25" customHeight="1" x14ac:dyDescent="0.2">
      <c r="A37" s="1997" t="s">
        <v>370</v>
      </c>
      <c r="B37" s="1998" t="s">
        <v>321</v>
      </c>
      <c r="C37" s="2003" t="s">
        <v>976</v>
      </c>
      <c r="D37" s="2002">
        <v>2500</v>
      </c>
      <c r="E37" s="150"/>
      <c r="F37" s="150"/>
      <c r="G37" s="150"/>
      <c r="H37" s="150"/>
    </row>
    <row r="38" spans="1:8" ht="24" customHeight="1" x14ac:dyDescent="0.2">
      <c r="A38" s="1997" t="s">
        <v>370</v>
      </c>
      <c r="B38" s="1998" t="s">
        <v>321</v>
      </c>
      <c r="C38" s="2003" t="s">
        <v>977</v>
      </c>
      <c r="D38" s="2002">
        <v>1000</v>
      </c>
      <c r="E38" s="150"/>
      <c r="F38" s="150"/>
      <c r="G38" s="150"/>
      <c r="H38" s="150"/>
    </row>
    <row r="39" spans="1:8" ht="19.5" customHeight="1" x14ac:dyDescent="0.2">
      <c r="A39" s="1997" t="s">
        <v>370</v>
      </c>
      <c r="B39" s="1998" t="s">
        <v>321</v>
      </c>
      <c r="C39" s="2003" t="s">
        <v>978</v>
      </c>
      <c r="D39" s="2002">
        <v>700</v>
      </c>
      <c r="E39" s="150"/>
      <c r="F39" s="150"/>
      <c r="G39" s="150"/>
      <c r="H39" s="150"/>
    </row>
    <row r="40" spans="1:8" ht="19.5" customHeight="1" x14ac:dyDescent="0.2">
      <c r="A40" s="1997" t="s">
        <v>370</v>
      </c>
      <c r="B40" s="1998" t="s">
        <v>321</v>
      </c>
      <c r="C40" s="1999" t="s">
        <v>745</v>
      </c>
      <c r="D40" s="2002">
        <v>2500</v>
      </c>
      <c r="E40" s="150"/>
      <c r="F40" s="150"/>
      <c r="G40" s="150"/>
      <c r="H40" s="150"/>
    </row>
    <row r="41" spans="1:8" ht="19.5" customHeight="1" x14ac:dyDescent="0.2">
      <c r="A41" s="1997" t="s">
        <v>370</v>
      </c>
      <c r="B41" s="1998" t="s">
        <v>321</v>
      </c>
      <c r="C41" s="1999" t="s">
        <v>979</v>
      </c>
      <c r="D41" s="2002">
        <v>2000</v>
      </c>
      <c r="E41" s="150"/>
      <c r="F41" s="150"/>
      <c r="G41" s="150"/>
      <c r="H41" s="150"/>
    </row>
    <row r="42" spans="1:8" ht="22.5" customHeight="1" x14ac:dyDescent="0.2">
      <c r="A42" s="1997" t="s">
        <v>370</v>
      </c>
      <c r="B42" s="1998" t="s">
        <v>321</v>
      </c>
      <c r="C42" s="1999" t="s">
        <v>980</v>
      </c>
      <c r="D42" s="2002">
        <v>3000</v>
      </c>
      <c r="E42" s="150"/>
      <c r="F42" s="150"/>
      <c r="G42" s="150"/>
      <c r="H42" s="150"/>
    </row>
    <row r="43" spans="1:8" ht="27.75" customHeight="1" x14ac:dyDescent="0.2">
      <c r="A43" s="1997" t="s">
        <v>370</v>
      </c>
      <c r="B43" s="1998" t="s">
        <v>321</v>
      </c>
      <c r="C43" s="2003" t="s">
        <v>981</v>
      </c>
      <c r="D43" s="2002">
        <v>500</v>
      </c>
      <c r="E43" s="150"/>
      <c r="F43" s="150"/>
      <c r="G43" s="150"/>
      <c r="H43" s="150"/>
    </row>
    <row r="44" spans="1:8" ht="29.25" customHeight="1" x14ac:dyDescent="0.2">
      <c r="A44" s="1997" t="s">
        <v>370</v>
      </c>
      <c r="B44" s="1998" t="s">
        <v>321</v>
      </c>
      <c r="C44" s="2003" t="s">
        <v>982</v>
      </c>
      <c r="D44" s="2002">
        <v>500</v>
      </c>
      <c r="E44" s="150"/>
      <c r="F44" s="150"/>
      <c r="G44" s="150"/>
      <c r="H44" s="150"/>
    </row>
    <row r="45" spans="1:8" ht="30" customHeight="1" x14ac:dyDescent="0.2">
      <c r="A45" s="1997" t="s">
        <v>370</v>
      </c>
      <c r="B45" s="1998" t="s">
        <v>321</v>
      </c>
      <c r="C45" s="2003" t="s">
        <v>983</v>
      </c>
      <c r="D45" s="2002">
        <v>450</v>
      </c>
      <c r="E45" s="150"/>
      <c r="F45" s="150"/>
      <c r="G45" s="150"/>
      <c r="H45" s="150"/>
    </row>
    <row r="46" spans="1:8" ht="30" customHeight="1" x14ac:dyDescent="0.2">
      <c r="A46" s="1997" t="s">
        <v>372</v>
      </c>
      <c r="B46" s="1998" t="s">
        <v>608</v>
      </c>
      <c r="C46" s="2003" t="s">
        <v>984</v>
      </c>
      <c r="D46" s="2002">
        <v>2800</v>
      </c>
      <c r="E46" s="150"/>
      <c r="F46" s="150"/>
      <c r="G46" s="150"/>
      <c r="H46" s="150"/>
    </row>
    <row r="47" spans="1:8" ht="22.5" customHeight="1" x14ac:dyDescent="0.2">
      <c r="A47" s="1997" t="s">
        <v>373</v>
      </c>
      <c r="B47" s="1998" t="s">
        <v>604</v>
      </c>
      <c r="C47" s="1999" t="s">
        <v>752</v>
      </c>
      <c r="D47" s="2001">
        <v>21120</v>
      </c>
      <c r="E47" s="150"/>
      <c r="F47" s="150"/>
      <c r="G47" s="150"/>
      <c r="H47" s="150"/>
    </row>
    <row r="48" spans="1:8" ht="22.5" customHeight="1" x14ac:dyDescent="0.2">
      <c r="A48" s="1997" t="s">
        <v>373</v>
      </c>
      <c r="B48" s="1998" t="s">
        <v>604</v>
      </c>
      <c r="C48" s="1999" t="s">
        <v>746</v>
      </c>
      <c r="D48" s="2001">
        <v>2379</v>
      </c>
      <c r="E48" s="150"/>
      <c r="F48" s="150"/>
      <c r="G48" s="150"/>
      <c r="H48" s="150"/>
    </row>
    <row r="49" spans="1:8" ht="22.5" customHeight="1" x14ac:dyDescent="0.2">
      <c r="A49" s="1997" t="s">
        <v>373</v>
      </c>
      <c r="B49" s="1998" t="s">
        <v>604</v>
      </c>
      <c r="C49" s="1999" t="s">
        <v>747</v>
      </c>
      <c r="D49" s="2001">
        <v>879</v>
      </c>
      <c r="E49" s="150"/>
      <c r="F49" s="150"/>
      <c r="G49" s="150"/>
      <c r="H49" s="150"/>
    </row>
    <row r="50" spans="1:8" ht="35.25" customHeight="1" x14ac:dyDescent="0.2">
      <c r="A50" s="1997" t="s">
        <v>373</v>
      </c>
      <c r="B50" s="1998" t="s">
        <v>604</v>
      </c>
      <c r="C50" s="2003" t="s">
        <v>985</v>
      </c>
      <c r="D50" s="2001">
        <v>3300</v>
      </c>
      <c r="E50" s="150"/>
      <c r="F50" s="150"/>
      <c r="G50" s="150"/>
      <c r="H50" s="150"/>
    </row>
    <row r="51" spans="1:8" ht="35.25" customHeight="1" x14ac:dyDescent="0.2">
      <c r="A51" s="1997" t="s">
        <v>373</v>
      </c>
      <c r="B51" s="1998" t="s">
        <v>604</v>
      </c>
      <c r="C51" s="2003" t="s">
        <v>986</v>
      </c>
      <c r="D51" s="2001">
        <v>87.2</v>
      </c>
      <c r="E51" s="150"/>
      <c r="F51" s="150"/>
      <c r="G51" s="150"/>
      <c r="H51" s="150"/>
    </row>
    <row r="52" spans="1:8" ht="20.25" customHeight="1" x14ac:dyDescent="0.2">
      <c r="A52" s="533" t="s">
        <v>373</v>
      </c>
      <c r="B52" s="2004" t="s">
        <v>604</v>
      </c>
      <c r="C52" s="2005" t="s">
        <v>748</v>
      </c>
      <c r="D52" s="2006">
        <v>1879</v>
      </c>
      <c r="E52" s="150"/>
      <c r="F52" s="150"/>
      <c r="G52" s="150"/>
      <c r="H52" s="150"/>
    </row>
    <row r="53" spans="1:8" ht="22.5" customHeight="1" x14ac:dyDescent="0.2">
      <c r="A53" s="533" t="s">
        <v>313</v>
      </c>
      <c r="B53" s="2004" t="s">
        <v>321</v>
      </c>
      <c r="C53" s="2005" t="s">
        <v>764</v>
      </c>
      <c r="D53" s="2006">
        <v>22000</v>
      </c>
      <c r="E53" s="150"/>
      <c r="F53" s="150"/>
      <c r="G53" s="150"/>
      <c r="H53" s="150"/>
    </row>
    <row r="54" spans="1:8" ht="29.25" customHeight="1" x14ac:dyDescent="0.2">
      <c r="A54" s="1997" t="s">
        <v>313</v>
      </c>
      <c r="B54" s="1998" t="s">
        <v>321</v>
      </c>
      <c r="C54" s="2003" t="s">
        <v>765</v>
      </c>
      <c r="D54" s="2001">
        <v>4200</v>
      </c>
      <c r="E54" s="150"/>
      <c r="F54" s="150"/>
      <c r="G54" s="150"/>
      <c r="H54" s="150"/>
    </row>
    <row r="55" spans="1:8" ht="22.5" customHeight="1" x14ac:dyDescent="0.2">
      <c r="A55" s="1997" t="s">
        <v>313</v>
      </c>
      <c r="B55" s="1998" t="s">
        <v>321</v>
      </c>
      <c r="C55" s="1999" t="s">
        <v>766</v>
      </c>
      <c r="D55" s="2001">
        <v>8000</v>
      </c>
      <c r="E55" s="150"/>
      <c r="F55" s="150"/>
      <c r="G55" s="150"/>
      <c r="H55" s="150"/>
    </row>
    <row r="56" spans="1:8" ht="22.5" customHeight="1" x14ac:dyDescent="0.2">
      <c r="A56" s="1997" t="s">
        <v>313</v>
      </c>
      <c r="B56" s="1998" t="s">
        <v>321</v>
      </c>
      <c r="C56" s="1999" t="s">
        <v>767</v>
      </c>
      <c r="D56" s="2001">
        <v>2500</v>
      </c>
      <c r="E56" s="150"/>
      <c r="F56" s="150"/>
      <c r="G56" s="150"/>
      <c r="H56" s="150"/>
    </row>
    <row r="57" spans="1:8" ht="32.25" customHeight="1" x14ac:dyDescent="0.2">
      <c r="A57" s="1997" t="s">
        <v>313</v>
      </c>
      <c r="B57" s="1998" t="s">
        <v>321</v>
      </c>
      <c r="C57" s="2003" t="s">
        <v>987</v>
      </c>
      <c r="D57" s="2001">
        <v>2000</v>
      </c>
      <c r="E57" s="150"/>
      <c r="F57" s="150"/>
      <c r="G57" s="150"/>
      <c r="H57" s="150"/>
    </row>
    <row r="58" spans="1:8" ht="22.5" customHeight="1" x14ac:dyDescent="0.2">
      <c r="A58" s="1997" t="s">
        <v>314</v>
      </c>
      <c r="B58" s="1998" t="s">
        <v>321</v>
      </c>
      <c r="C58" s="1999" t="s">
        <v>988</v>
      </c>
      <c r="D58" s="2001">
        <v>2500</v>
      </c>
      <c r="E58" s="150"/>
      <c r="F58" s="150"/>
      <c r="G58" s="150"/>
      <c r="H58" s="150"/>
    </row>
    <row r="59" spans="1:8" ht="22.5" customHeight="1" x14ac:dyDescent="0.2">
      <c r="A59" s="1997" t="s">
        <v>314</v>
      </c>
      <c r="B59" s="1998" t="s">
        <v>321</v>
      </c>
      <c r="C59" s="1999" t="s">
        <v>989</v>
      </c>
      <c r="D59" s="2001">
        <v>500</v>
      </c>
      <c r="E59" s="150"/>
      <c r="F59" s="150"/>
      <c r="G59" s="150"/>
      <c r="H59" s="150"/>
    </row>
    <row r="60" spans="1:8" ht="22.5" customHeight="1" x14ac:dyDescent="0.2">
      <c r="A60" s="1997" t="s">
        <v>346</v>
      </c>
      <c r="B60" s="1998" t="s">
        <v>321</v>
      </c>
      <c r="C60" s="2007" t="s">
        <v>768</v>
      </c>
      <c r="D60" s="2001">
        <v>2500</v>
      </c>
      <c r="E60" s="150"/>
      <c r="F60" s="150"/>
      <c r="G60" s="150"/>
      <c r="H60" s="150"/>
    </row>
    <row r="61" spans="1:8" ht="22.5" customHeight="1" x14ac:dyDescent="0.2">
      <c r="A61" s="1997" t="s">
        <v>273</v>
      </c>
      <c r="B61" s="2008" t="s">
        <v>604</v>
      </c>
      <c r="C61" s="2007" t="s">
        <v>990</v>
      </c>
      <c r="D61" s="2009">
        <f>11000+7582.3</f>
        <v>18582.3</v>
      </c>
      <c r="E61" s="150"/>
      <c r="F61" s="150"/>
      <c r="G61" s="150"/>
      <c r="H61" s="150"/>
    </row>
    <row r="62" spans="1:8" ht="22.5" customHeight="1" x14ac:dyDescent="0.2">
      <c r="A62" s="1997" t="s">
        <v>315</v>
      </c>
      <c r="B62" s="2008" t="s">
        <v>321</v>
      </c>
      <c r="C62" s="2007" t="s">
        <v>769</v>
      </c>
      <c r="D62" s="2009">
        <v>5500</v>
      </c>
      <c r="E62" s="150"/>
      <c r="F62" s="150"/>
      <c r="G62" s="150"/>
      <c r="H62" s="150"/>
    </row>
    <row r="63" spans="1:8" ht="22.5" customHeight="1" x14ac:dyDescent="0.2">
      <c r="A63" s="1997" t="s">
        <v>315</v>
      </c>
      <c r="B63" s="2008" t="s">
        <v>321</v>
      </c>
      <c r="C63" s="2007" t="s">
        <v>770</v>
      </c>
      <c r="D63" s="2009">
        <v>3000</v>
      </c>
      <c r="E63" s="150"/>
      <c r="F63" s="150"/>
      <c r="G63" s="150"/>
      <c r="H63" s="150"/>
    </row>
    <row r="64" spans="1:8" ht="22.5" customHeight="1" x14ac:dyDescent="0.2">
      <c r="A64" s="1997" t="s">
        <v>315</v>
      </c>
      <c r="B64" s="2008" t="s">
        <v>321</v>
      </c>
      <c r="C64" s="2007" t="s">
        <v>771</v>
      </c>
      <c r="D64" s="2009">
        <v>2400</v>
      </c>
      <c r="E64" s="150"/>
      <c r="F64" s="150"/>
      <c r="G64" s="150"/>
      <c r="H64" s="150"/>
    </row>
    <row r="65" spans="1:8" ht="22.5" customHeight="1" x14ac:dyDescent="0.2">
      <c r="A65" s="1997" t="s">
        <v>315</v>
      </c>
      <c r="B65" s="2008" t="s">
        <v>321</v>
      </c>
      <c r="C65" s="2007" t="s">
        <v>772</v>
      </c>
      <c r="D65" s="2009">
        <v>2000</v>
      </c>
      <c r="E65" s="150"/>
      <c r="F65" s="150"/>
      <c r="G65" s="150"/>
      <c r="H65" s="150"/>
    </row>
    <row r="66" spans="1:8" ht="22.5" customHeight="1" x14ac:dyDescent="0.2">
      <c r="A66" s="1997" t="s">
        <v>315</v>
      </c>
      <c r="B66" s="2008" t="s">
        <v>321</v>
      </c>
      <c r="C66" s="2007" t="s">
        <v>773</v>
      </c>
      <c r="D66" s="2009">
        <v>2400</v>
      </c>
      <c r="E66" s="150"/>
      <c r="F66" s="150"/>
      <c r="G66" s="150"/>
      <c r="H66" s="150"/>
    </row>
    <row r="67" spans="1:8" ht="22.5" customHeight="1" x14ac:dyDescent="0.2">
      <c r="A67" s="1997" t="s">
        <v>315</v>
      </c>
      <c r="B67" s="2008" t="s">
        <v>321</v>
      </c>
      <c r="C67" s="2007" t="s">
        <v>775</v>
      </c>
      <c r="D67" s="2009">
        <v>100</v>
      </c>
      <c r="E67" s="150"/>
      <c r="F67" s="150"/>
      <c r="G67" s="150"/>
      <c r="H67" s="150"/>
    </row>
    <row r="68" spans="1:8" ht="22.5" customHeight="1" x14ac:dyDescent="0.2">
      <c r="A68" s="1997" t="s">
        <v>315</v>
      </c>
      <c r="B68" s="2008" t="s">
        <v>321</v>
      </c>
      <c r="C68" s="2007" t="s">
        <v>776</v>
      </c>
      <c r="D68" s="2009">
        <v>110</v>
      </c>
      <c r="E68" s="150"/>
      <c r="F68" s="150"/>
      <c r="G68" s="150"/>
      <c r="H68" s="150"/>
    </row>
    <row r="69" spans="1:8" ht="32.25" customHeight="1" x14ac:dyDescent="0.2">
      <c r="A69" s="1997" t="s">
        <v>315</v>
      </c>
      <c r="B69" s="2008" t="s">
        <v>321</v>
      </c>
      <c r="C69" s="2007" t="s">
        <v>991</v>
      </c>
      <c r="D69" s="2009">
        <v>2500</v>
      </c>
      <c r="E69" s="150"/>
      <c r="F69" s="150"/>
      <c r="G69" s="150"/>
      <c r="H69" s="150"/>
    </row>
    <row r="70" spans="1:8" ht="27.75" customHeight="1" x14ac:dyDescent="0.2">
      <c r="A70" s="1997" t="s">
        <v>315</v>
      </c>
      <c r="B70" s="2008" t="s">
        <v>321</v>
      </c>
      <c r="C70" s="2007" t="s">
        <v>992</v>
      </c>
      <c r="D70" s="2009">
        <v>1500</v>
      </c>
      <c r="E70" s="150"/>
      <c r="F70" s="150"/>
      <c r="G70" s="150"/>
      <c r="H70" s="150"/>
    </row>
    <row r="71" spans="1:8" ht="27.75" customHeight="1" x14ac:dyDescent="0.2">
      <c r="A71" s="1997" t="s">
        <v>315</v>
      </c>
      <c r="B71" s="2008" t="s">
        <v>321</v>
      </c>
      <c r="C71" s="2007" t="s">
        <v>993</v>
      </c>
      <c r="D71" s="2009">
        <v>1500</v>
      </c>
      <c r="E71" s="150"/>
      <c r="F71" s="150"/>
      <c r="G71" s="150"/>
      <c r="H71" s="150"/>
    </row>
    <row r="72" spans="1:8" ht="22.5" customHeight="1" x14ac:dyDescent="0.2">
      <c r="A72" s="1997" t="s">
        <v>315</v>
      </c>
      <c r="B72" s="2008" t="s">
        <v>321</v>
      </c>
      <c r="C72" s="2007" t="s">
        <v>994</v>
      </c>
      <c r="D72" s="2009">
        <v>4000</v>
      </c>
      <c r="E72" s="150"/>
      <c r="F72" s="150"/>
      <c r="G72" s="150"/>
      <c r="H72" s="150"/>
    </row>
    <row r="73" spans="1:8" ht="22.5" customHeight="1" x14ac:dyDescent="0.2">
      <c r="A73" s="1997" t="s">
        <v>315</v>
      </c>
      <c r="B73" s="2008" t="s">
        <v>321</v>
      </c>
      <c r="C73" s="2007" t="s">
        <v>774</v>
      </c>
      <c r="D73" s="2009">
        <v>2500</v>
      </c>
      <c r="E73" s="150"/>
      <c r="F73" s="150"/>
      <c r="G73" s="150"/>
      <c r="H73" s="150"/>
    </row>
    <row r="74" spans="1:8" ht="22.5" customHeight="1" x14ac:dyDescent="0.2">
      <c r="A74" s="1997" t="s">
        <v>315</v>
      </c>
      <c r="B74" s="2008" t="s">
        <v>321</v>
      </c>
      <c r="C74" s="2007" t="s">
        <v>778</v>
      </c>
      <c r="D74" s="2009">
        <v>3800</v>
      </c>
      <c r="E74" s="150"/>
      <c r="F74" s="150"/>
      <c r="G74" s="150"/>
      <c r="H74" s="150"/>
    </row>
    <row r="75" spans="1:8" ht="22.5" customHeight="1" x14ac:dyDescent="0.2">
      <c r="A75" s="1997" t="s">
        <v>315</v>
      </c>
      <c r="B75" s="2010" t="s">
        <v>321</v>
      </c>
      <c r="C75" s="2007" t="s">
        <v>777</v>
      </c>
      <c r="D75" s="2009">
        <v>2800</v>
      </c>
      <c r="E75" s="150"/>
      <c r="F75" s="150"/>
      <c r="G75" s="150"/>
      <c r="H75" s="150"/>
    </row>
    <row r="76" spans="1:8" ht="22.5" customHeight="1" x14ac:dyDescent="0.2">
      <c r="A76" s="1997" t="s">
        <v>315</v>
      </c>
      <c r="B76" s="2008" t="s">
        <v>321</v>
      </c>
      <c r="C76" s="2007" t="s">
        <v>779</v>
      </c>
      <c r="D76" s="2009">
        <v>140</v>
      </c>
      <c r="E76" s="150"/>
      <c r="F76" s="150"/>
      <c r="G76" s="150"/>
      <c r="H76" s="150"/>
    </row>
    <row r="77" spans="1:8" ht="22.5" customHeight="1" x14ac:dyDescent="0.2">
      <c r="A77" s="1997" t="s">
        <v>315</v>
      </c>
      <c r="B77" s="2008" t="s">
        <v>321</v>
      </c>
      <c r="C77" s="2007" t="s">
        <v>780</v>
      </c>
      <c r="D77" s="2009">
        <v>200</v>
      </c>
      <c r="E77" s="150"/>
      <c r="F77" s="150"/>
      <c r="G77" s="150"/>
      <c r="H77" s="150"/>
    </row>
    <row r="78" spans="1:8" ht="24.75" customHeight="1" x14ac:dyDescent="0.2">
      <c r="A78" s="1997" t="s">
        <v>315</v>
      </c>
      <c r="B78" s="2008" t="s">
        <v>321</v>
      </c>
      <c r="C78" s="2007" t="s">
        <v>995</v>
      </c>
      <c r="D78" s="2009">
        <v>350</v>
      </c>
      <c r="E78" s="150"/>
      <c r="F78" s="150"/>
      <c r="G78" s="150"/>
      <c r="H78" s="150"/>
    </row>
    <row r="79" spans="1:8" ht="28.5" customHeight="1" x14ac:dyDescent="0.2">
      <c r="A79" s="1997" t="s">
        <v>432</v>
      </c>
      <c r="B79" s="2008" t="s">
        <v>396</v>
      </c>
      <c r="C79" s="2007" t="s">
        <v>996</v>
      </c>
      <c r="D79" s="2009">
        <v>1000</v>
      </c>
      <c r="E79" s="150"/>
      <c r="F79" s="150"/>
      <c r="G79" s="150"/>
      <c r="H79" s="150"/>
    </row>
    <row r="80" spans="1:8" ht="27" customHeight="1" x14ac:dyDescent="0.2">
      <c r="A80" s="1997" t="s">
        <v>432</v>
      </c>
      <c r="B80" s="2008" t="s">
        <v>396</v>
      </c>
      <c r="C80" s="2007" t="s">
        <v>997</v>
      </c>
      <c r="D80" s="2009">
        <v>2050</v>
      </c>
      <c r="E80" s="150"/>
      <c r="F80" s="150"/>
      <c r="G80" s="150"/>
      <c r="H80" s="150"/>
    </row>
    <row r="81" spans="1:8" ht="22.5" customHeight="1" x14ac:dyDescent="0.2">
      <c r="A81" s="1997" t="s">
        <v>316</v>
      </c>
      <c r="B81" s="2008" t="s">
        <v>321</v>
      </c>
      <c r="C81" s="2007" t="s">
        <v>781</v>
      </c>
      <c r="D81" s="2009">
        <v>5500</v>
      </c>
      <c r="E81" s="150"/>
      <c r="F81" s="150"/>
      <c r="G81" s="150"/>
      <c r="H81" s="150"/>
    </row>
    <row r="82" spans="1:8" ht="22.5" customHeight="1" x14ac:dyDescent="0.2">
      <c r="A82" s="2011" t="s">
        <v>316</v>
      </c>
      <c r="B82" s="2008" t="s">
        <v>321</v>
      </c>
      <c r="C82" s="2007" t="s">
        <v>782</v>
      </c>
      <c r="D82" s="2009">
        <v>3000</v>
      </c>
      <c r="E82" s="150"/>
      <c r="F82" s="150"/>
      <c r="G82" s="150"/>
      <c r="H82" s="150"/>
    </row>
    <row r="83" spans="1:8" ht="29.25" customHeight="1" x14ac:dyDescent="0.2">
      <c r="A83" s="1997" t="s">
        <v>316</v>
      </c>
      <c r="B83" s="2008" t="s">
        <v>321</v>
      </c>
      <c r="C83" s="2007" t="s">
        <v>783</v>
      </c>
      <c r="D83" s="2009">
        <v>1000</v>
      </c>
      <c r="E83" s="150"/>
      <c r="F83" s="150"/>
      <c r="G83" s="150"/>
      <c r="H83" s="150"/>
    </row>
    <row r="84" spans="1:8" ht="22.5" customHeight="1" x14ac:dyDescent="0.2">
      <c r="A84" s="1997" t="s">
        <v>316</v>
      </c>
      <c r="B84" s="2008" t="s">
        <v>321</v>
      </c>
      <c r="C84" s="2007" t="s">
        <v>784</v>
      </c>
      <c r="D84" s="2009">
        <v>1600</v>
      </c>
      <c r="E84" s="150"/>
      <c r="F84" s="150"/>
      <c r="G84" s="150"/>
      <c r="H84" s="150"/>
    </row>
    <row r="85" spans="1:8" ht="22.5" customHeight="1" x14ac:dyDescent="0.2">
      <c r="A85" s="1997" t="s">
        <v>316</v>
      </c>
      <c r="B85" s="2008" t="s">
        <v>321</v>
      </c>
      <c r="C85" s="2007" t="s">
        <v>785</v>
      </c>
      <c r="D85" s="2009">
        <v>1500</v>
      </c>
      <c r="E85" s="150"/>
      <c r="F85" s="150"/>
      <c r="G85" s="150"/>
      <c r="H85" s="150"/>
    </row>
    <row r="86" spans="1:8" ht="22.5" customHeight="1" x14ac:dyDescent="0.2">
      <c r="A86" s="1997" t="s">
        <v>316</v>
      </c>
      <c r="B86" s="2008" t="s">
        <v>321</v>
      </c>
      <c r="C86" s="2007" t="s">
        <v>998</v>
      </c>
      <c r="D86" s="2009">
        <v>500</v>
      </c>
      <c r="E86" s="150"/>
      <c r="F86" s="150"/>
      <c r="G86" s="150"/>
      <c r="H86" s="150"/>
    </row>
    <row r="87" spans="1:8" ht="22.5" customHeight="1" x14ac:dyDescent="0.2">
      <c r="A87" s="2011" t="s">
        <v>316</v>
      </c>
      <c r="B87" s="2008" t="s">
        <v>321</v>
      </c>
      <c r="C87" s="2007" t="s">
        <v>999</v>
      </c>
      <c r="D87" s="2001">
        <v>1000</v>
      </c>
      <c r="E87" s="150"/>
      <c r="F87" s="150"/>
      <c r="G87" s="150"/>
      <c r="H87" s="150"/>
    </row>
    <row r="88" spans="1:8" ht="22.5" customHeight="1" x14ac:dyDescent="0.2">
      <c r="A88" s="1997" t="s">
        <v>316</v>
      </c>
      <c r="B88" s="2012" t="s">
        <v>321</v>
      </c>
      <c r="C88" s="2013" t="s">
        <v>1000</v>
      </c>
      <c r="D88" s="2014">
        <v>400</v>
      </c>
      <c r="E88" s="150"/>
      <c r="F88" s="150"/>
      <c r="G88" s="150"/>
      <c r="H88" s="150"/>
    </row>
    <row r="89" spans="1:8" ht="22.5" customHeight="1" x14ac:dyDescent="0.2">
      <c r="A89" s="1997" t="s">
        <v>545</v>
      </c>
      <c r="B89" s="2015" t="s">
        <v>610</v>
      </c>
      <c r="C89" s="2007" t="s">
        <v>1001</v>
      </c>
      <c r="D89" s="2009">
        <v>2500</v>
      </c>
      <c r="E89" s="150"/>
      <c r="F89" s="150"/>
      <c r="G89" s="150"/>
      <c r="H89" s="150"/>
    </row>
    <row r="90" spans="1:8" ht="27.75" customHeight="1" x14ac:dyDescent="0.2">
      <c r="A90" s="1997" t="s">
        <v>545</v>
      </c>
      <c r="B90" s="2015" t="s">
        <v>610</v>
      </c>
      <c r="C90" s="2007" t="s">
        <v>1002</v>
      </c>
      <c r="D90" s="2009">
        <v>2900</v>
      </c>
      <c r="E90" s="150"/>
      <c r="F90" s="150"/>
      <c r="G90" s="150"/>
      <c r="H90" s="150"/>
    </row>
    <row r="91" spans="1:8" ht="30" customHeight="1" thickBot="1" x14ac:dyDescent="0.25">
      <c r="A91" s="620" t="s">
        <v>192</v>
      </c>
      <c r="B91" s="2016" t="s">
        <v>540</v>
      </c>
      <c r="C91" s="2017" t="s">
        <v>1003</v>
      </c>
      <c r="D91" s="2009">
        <v>1000</v>
      </c>
      <c r="E91" s="150"/>
      <c r="F91" s="150"/>
      <c r="G91" s="150"/>
      <c r="H91" s="150"/>
    </row>
    <row r="92" spans="1:8" ht="33" customHeight="1" thickTop="1" x14ac:dyDescent="0.2">
      <c r="A92" s="2067" t="s">
        <v>249</v>
      </c>
      <c r="B92" s="2068"/>
      <c r="C92" s="2069"/>
      <c r="D92" s="2018">
        <f>SUM(D3:D91)</f>
        <v>425818.15</v>
      </c>
      <c r="E92" s="150"/>
      <c r="F92" s="150"/>
      <c r="G92" s="150"/>
      <c r="H92" s="150"/>
    </row>
  </sheetData>
  <mergeCells count="3">
    <mergeCell ref="E1:G1"/>
    <mergeCell ref="A1:C1"/>
    <mergeCell ref="A92:C92"/>
  </mergeCells>
  <phoneticPr fontId="19" type="noConversion"/>
  <printOptions horizontalCentered="1"/>
  <pageMargins left="0.39370078740157483" right="0.35433070866141736" top="0.47244094488188981" bottom="0.43307086614173229" header="0.23622047244094491" footer="0.19685039370078741"/>
  <pageSetup paperSize="9" scale="93" orientation="portrait" r:id="rId1"/>
  <headerFooter>
    <oddFooter>&amp;L&amp;"Times New Roman,Obyčejné"&amp;7Rozpočet na rok 2018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28.5703125" style="1881" customWidth="1"/>
    <col min="2" max="6" width="14.140625" style="1881" customWidth="1"/>
    <col min="7" max="8" width="9.140625" style="1881"/>
    <col min="9" max="9" width="10.140625" style="1881" bestFit="1" customWidth="1"/>
    <col min="10" max="16384" width="9.140625" style="1881"/>
  </cols>
  <sheetData>
    <row r="1" spans="1:8" ht="47.25" customHeight="1" x14ac:dyDescent="0.2">
      <c r="A1" s="2243" t="s">
        <v>494</v>
      </c>
      <c r="B1" s="2244"/>
      <c r="C1" s="2244"/>
      <c r="D1" s="2244"/>
      <c r="E1" s="2245"/>
      <c r="F1" s="1880" t="s">
        <v>1006</v>
      </c>
    </row>
    <row r="2" spans="1:8" ht="49.5" customHeight="1" thickBot="1" x14ac:dyDescent="0.25">
      <c r="A2" s="1882" t="s">
        <v>469</v>
      </c>
      <c r="B2" s="1883" t="s">
        <v>107</v>
      </c>
      <c r="C2" s="1883" t="s">
        <v>106</v>
      </c>
      <c r="D2" s="1884" t="s">
        <v>135</v>
      </c>
      <c r="E2" s="1883" t="s">
        <v>72</v>
      </c>
    </row>
    <row r="3" spans="1:8" ht="15.75" hidden="1" customHeight="1" x14ac:dyDescent="0.2">
      <c r="A3" s="1885"/>
      <c r="B3" s="1886"/>
      <c r="C3" s="1886"/>
      <c r="D3" s="1887"/>
      <c r="E3" s="1888"/>
    </row>
    <row r="4" spans="1:8" ht="18.75" customHeight="1" thickTop="1" x14ac:dyDescent="0.2">
      <c r="A4" s="1889" t="s">
        <v>118</v>
      </c>
      <c r="B4" s="1890">
        <f>'[24] 0440'!$B$3</f>
        <v>600</v>
      </c>
      <c r="C4" s="1891">
        <f>'[24] 0440'!$C$3</f>
        <v>920</v>
      </c>
      <c r="D4" s="1892">
        <v>0</v>
      </c>
      <c r="E4" s="1893">
        <f>SUM(B4:D4)</f>
        <v>1520</v>
      </c>
    </row>
    <row r="5" spans="1:8" ht="18.75" customHeight="1" x14ac:dyDescent="0.2">
      <c r="A5" s="1894" t="s">
        <v>134</v>
      </c>
      <c r="B5" s="1895">
        <f>SUM(B3:B4)</f>
        <v>600</v>
      </c>
      <c r="C5" s="1896">
        <f>SUM(C3:C4)</f>
        <v>920</v>
      </c>
      <c r="D5" s="1897">
        <f>SUM(D3:D4)</f>
        <v>0</v>
      </c>
      <c r="E5" s="448">
        <f>SUM(E3:E4)</f>
        <v>1520</v>
      </c>
    </row>
    <row r="6" spans="1:8" ht="18.75" hidden="1" customHeight="1" x14ac:dyDescent="0.2">
      <c r="A6" s="1894"/>
      <c r="B6" s="1898"/>
      <c r="C6" s="1899"/>
      <c r="D6" s="1900"/>
      <c r="E6" s="1901"/>
    </row>
    <row r="7" spans="1:8" ht="18.75" customHeight="1" x14ac:dyDescent="0.2">
      <c r="A7" s="458" t="s">
        <v>17</v>
      </c>
      <c r="B7" s="443">
        <f>'[24] 0440'!$B$6</f>
        <v>7500</v>
      </c>
      <c r="C7" s="1902">
        <f>'[24] 0440'!$C$6</f>
        <v>9980</v>
      </c>
      <c r="D7" s="1903">
        <v>0</v>
      </c>
      <c r="E7" s="1904">
        <f>SUM(B7:D7)</f>
        <v>17480</v>
      </c>
    </row>
    <row r="8" spans="1:8" ht="18.75" customHeight="1" x14ac:dyDescent="0.2">
      <c r="A8" s="1905">
        <v>517</v>
      </c>
      <c r="B8" s="448">
        <f>SUM(B6:B7)</f>
        <v>7500</v>
      </c>
      <c r="C8" s="1896">
        <f>SUM(C6:C7)</f>
        <v>9980</v>
      </c>
      <c r="D8" s="1906">
        <f>SUM(D6:D7)</f>
        <v>0</v>
      </c>
      <c r="E8" s="1907">
        <f>SUM(E6:E7)</f>
        <v>17480</v>
      </c>
    </row>
    <row r="9" spans="1:8" ht="18.75" customHeight="1" x14ac:dyDescent="0.2">
      <c r="A9" s="460" t="s">
        <v>965</v>
      </c>
      <c r="B9" s="443">
        <f>'[24] 0440'!$B$9</f>
        <v>1400</v>
      </c>
      <c r="C9" s="1902">
        <f>'[24] 0440'!$C$9</f>
        <v>700</v>
      </c>
      <c r="D9" s="1903">
        <f>'[24] 0440'!$D$9</f>
        <v>700</v>
      </c>
      <c r="E9" s="1904">
        <f>SUM(B9:D9)</f>
        <v>2800</v>
      </c>
    </row>
    <row r="10" spans="1:8" ht="18.75" customHeight="1" thickBot="1" x14ac:dyDescent="0.25">
      <c r="A10" s="1879">
        <v>612</v>
      </c>
      <c r="B10" s="1908">
        <f>SUM(B9)</f>
        <v>1400</v>
      </c>
      <c r="C10" s="1909">
        <f>SUM(C9)</f>
        <v>700</v>
      </c>
      <c r="D10" s="1910">
        <f>SUM(D9)</f>
        <v>700</v>
      </c>
      <c r="E10" s="1908">
        <f>SUM(B10:D10)</f>
        <v>2800</v>
      </c>
    </row>
    <row r="11" spans="1:8" ht="21.75" hidden="1" customHeight="1" x14ac:dyDescent="0.2">
      <c r="A11" s="1911"/>
      <c r="B11" s="1912"/>
      <c r="C11" s="1913"/>
      <c r="D11" s="1914"/>
      <c r="E11" s="1915"/>
    </row>
    <row r="12" spans="1:8" ht="16.5" hidden="1" customHeight="1" x14ac:dyDescent="0.2">
      <c r="A12" s="1916" t="s">
        <v>116</v>
      </c>
      <c r="B12" s="426">
        <v>0</v>
      </c>
      <c r="C12" s="415">
        <v>0</v>
      </c>
      <c r="D12" s="1917">
        <v>0</v>
      </c>
      <c r="E12" s="414">
        <f>SUM(B12:D12)</f>
        <v>0</v>
      </c>
    </row>
    <row r="13" spans="1:8" ht="21" hidden="1" customHeight="1" x14ac:dyDescent="0.2">
      <c r="A13" s="1918">
        <v>612</v>
      </c>
      <c r="B13" s="1919">
        <f>SUM(B12)</f>
        <v>0</v>
      </c>
      <c r="C13" s="1920">
        <f>SUM(C12)</f>
        <v>0</v>
      </c>
      <c r="D13" s="1921">
        <f>SUM(D12)</f>
        <v>0</v>
      </c>
      <c r="E13" s="1922">
        <f>SUM(B13:D13)</f>
        <v>0</v>
      </c>
    </row>
    <row r="14" spans="1:8" ht="29.25" customHeight="1" thickTop="1" x14ac:dyDescent="0.2">
      <c r="A14" s="1923" t="s">
        <v>12</v>
      </c>
      <c r="B14" s="1924">
        <f>B8+B10+B5</f>
        <v>9500</v>
      </c>
      <c r="C14" s="1925">
        <f>C8+C10+C5</f>
        <v>11600</v>
      </c>
      <c r="D14" s="1926">
        <f>D8+D10+D5</f>
        <v>700</v>
      </c>
      <c r="E14" s="1927">
        <f>E5+E8+E10</f>
        <v>21800</v>
      </c>
      <c r="H14" s="1992">
        <f>SUM(B14:D14)</f>
        <v>21800</v>
      </c>
    </row>
    <row r="16" spans="1:8" ht="57" customHeight="1" thickBot="1" x14ac:dyDescent="0.25">
      <c r="A16" s="1928" t="s">
        <v>469</v>
      </c>
      <c r="B16" s="1929" t="s">
        <v>104</v>
      </c>
      <c r="C16" s="1929" t="s">
        <v>106</v>
      </c>
      <c r="D16" s="1929" t="s">
        <v>712</v>
      </c>
      <c r="E16" s="1929" t="s">
        <v>123</v>
      </c>
      <c r="F16" s="1883" t="s">
        <v>72</v>
      </c>
      <c r="G16" s="1930"/>
      <c r="H16" s="1931"/>
    </row>
    <row r="17" spans="1:8" ht="17.25" customHeight="1" thickTop="1" x14ac:dyDescent="0.2">
      <c r="A17" s="1932" t="s">
        <v>9</v>
      </c>
      <c r="B17" s="1890"/>
      <c r="C17" s="1891">
        <f>'[25]0440'!$C$3</f>
        <v>1200</v>
      </c>
      <c r="D17" s="1933"/>
      <c r="E17" s="1892"/>
      <c r="F17" s="1934">
        <f>SUM(A17:E17)</f>
        <v>1200</v>
      </c>
      <c r="G17" s="1935"/>
      <c r="H17" s="1936"/>
    </row>
    <row r="18" spans="1:8" ht="15.75" hidden="1" customHeight="1" x14ac:dyDescent="0.2">
      <c r="A18" s="1937" t="s">
        <v>13</v>
      </c>
      <c r="B18" s="443"/>
      <c r="C18" s="1902"/>
      <c r="D18" s="442"/>
      <c r="E18" s="1903"/>
      <c r="F18" s="1938">
        <f>SUM(A18:E18)</f>
        <v>0</v>
      </c>
      <c r="G18" s="1935"/>
      <c r="H18" s="1936"/>
    </row>
    <row r="19" spans="1:8" ht="18" customHeight="1" x14ac:dyDescent="0.2">
      <c r="A19" s="459">
        <v>513</v>
      </c>
      <c r="B19" s="448"/>
      <c r="C19" s="1896">
        <f>SUM(C17:C18)</f>
        <v>1200</v>
      </c>
      <c r="D19" s="1939"/>
      <c r="E19" s="1906"/>
      <c r="F19" s="448">
        <f>SUM(B19:E19)</f>
        <v>1200</v>
      </c>
      <c r="G19" s="1940"/>
      <c r="H19" s="1941"/>
    </row>
    <row r="20" spans="1:8" ht="18" hidden="1" customHeight="1" x14ac:dyDescent="0.2">
      <c r="A20" s="460" t="s">
        <v>44</v>
      </c>
      <c r="B20" s="443"/>
      <c r="C20" s="1902"/>
      <c r="D20" s="442"/>
      <c r="E20" s="1903"/>
      <c r="F20" s="445">
        <f>SUM(A20:E20)</f>
        <v>0</v>
      </c>
      <c r="G20" s="1935"/>
      <c r="H20" s="1936"/>
    </row>
    <row r="21" spans="1:8" ht="14.25" hidden="1" customHeight="1" x14ac:dyDescent="0.2">
      <c r="A21" s="458" t="s">
        <v>15</v>
      </c>
      <c r="B21" s="443"/>
      <c r="C21" s="1902"/>
      <c r="D21" s="442"/>
      <c r="E21" s="1903"/>
      <c r="F21" s="445">
        <f>SUM(A21:E21)</f>
        <v>0</v>
      </c>
      <c r="G21" s="1935"/>
      <c r="H21" s="1936"/>
    </row>
    <row r="22" spans="1:8" ht="18" customHeight="1" x14ac:dyDescent="0.2">
      <c r="A22" s="458" t="s">
        <v>244</v>
      </c>
      <c r="B22" s="443">
        <f>'[25]0440'!$B$8</f>
        <v>40</v>
      </c>
      <c r="C22" s="1902">
        <f>'[25]0440'!$C$8</f>
        <v>170</v>
      </c>
      <c r="D22" s="442"/>
      <c r="E22" s="1903"/>
      <c r="F22" s="445">
        <f>SUM(B22:E22)</f>
        <v>210</v>
      </c>
      <c r="G22" s="1935"/>
      <c r="H22" s="1936"/>
    </row>
    <row r="23" spans="1:8" ht="18" customHeight="1" x14ac:dyDescent="0.2">
      <c r="A23" s="460" t="s">
        <v>118</v>
      </c>
      <c r="B23" s="1942">
        <f>'[25]0440'!$B$9</f>
        <v>112</v>
      </c>
      <c r="C23" s="1902">
        <f>'[25]0440'!$C$9</f>
        <v>12</v>
      </c>
      <c r="D23" s="965">
        <f>'[25]0440'!$D$9</f>
        <v>120</v>
      </c>
      <c r="E23" s="1903">
        <f>'[25]0440'!$F$9</f>
        <v>850</v>
      </c>
      <c r="F23" s="445">
        <f>SUM(B23:E23)</f>
        <v>1094</v>
      </c>
      <c r="G23" s="1935"/>
      <c r="H23" s="1936"/>
    </row>
    <row r="24" spans="1:8" ht="18" customHeight="1" x14ac:dyDescent="0.2">
      <c r="A24" s="1943">
        <v>516</v>
      </c>
      <c r="B24" s="1895">
        <f>SUM(B20:B23)</f>
        <v>152</v>
      </c>
      <c r="C24" s="1944">
        <f>SUM(C20:C23)</f>
        <v>182</v>
      </c>
      <c r="D24" s="1945">
        <f>SUM(D20:D23)</f>
        <v>120</v>
      </c>
      <c r="E24" s="1946">
        <f>SUM(E20:E23)</f>
        <v>850</v>
      </c>
      <c r="F24" s="1895">
        <f>SUM(F20:F23)</f>
        <v>1304</v>
      </c>
      <c r="G24" s="1940"/>
      <c r="H24" s="1941"/>
    </row>
    <row r="25" spans="1:8" ht="18" hidden="1" customHeight="1" x14ac:dyDescent="0.2">
      <c r="A25" s="460" t="s">
        <v>10</v>
      </c>
      <c r="B25" s="443"/>
      <c r="C25" s="1902"/>
      <c r="D25" s="442"/>
      <c r="E25" s="1903"/>
      <c r="F25" s="445">
        <f>SUM(A25:E25)</f>
        <v>0</v>
      </c>
      <c r="G25" s="1935"/>
      <c r="H25" s="1936"/>
    </row>
    <row r="26" spans="1:8" ht="17.25" hidden="1" customHeight="1" x14ac:dyDescent="0.2">
      <c r="A26" s="460" t="s">
        <v>34</v>
      </c>
      <c r="B26" s="443" t="e">
        <v>#REF!</v>
      </c>
      <c r="C26" s="1902" t="e">
        <v>#REF!</v>
      </c>
      <c r="D26" s="442"/>
      <c r="E26" s="1903"/>
      <c r="F26" s="445" t="e">
        <f>SUM(A26:E26)</f>
        <v>#REF!</v>
      </c>
      <c r="G26" s="1935"/>
      <c r="H26" s="1936"/>
    </row>
    <row r="27" spans="1:8" ht="19.5" customHeight="1" x14ac:dyDescent="0.2">
      <c r="A27" s="460" t="s">
        <v>35</v>
      </c>
      <c r="B27" s="443"/>
      <c r="C27" s="1902">
        <f>'[25]0440'!$C$13</f>
        <v>40</v>
      </c>
      <c r="D27" s="442"/>
      <c r="E27" s="1903"/>
      <c r="F27" s="445">
        <f>SUM(A27:E27)</f>
        <v>40</v>
      </c>
      <c r="G27" s="1935"/>
      <c r="H27" s="1936"/>
    </row>
    <row r="28" spans="1:8" ht="18.75" customHeight="1" x14ac:dyDescent="0.2">
      <c r="A28" s="459">
        <v>517</v>
      </c>
      <c r="B28" s="1895"/>
      <c r="C28" s="1944">
        <f>SUM(C27)</f>
        <v>40</v>
      </c>
      <c r="D28" s="1945"/>
      <c r="E28" s="1946"/>
      <c r="F28" s="1895">
        <f>SUM(B28:E28)</f>
        <v>40</v>
      </c>
      <c r="G28" s="1940"/>
      <c r="H28" s="1941"/>
    </row>
    <row r="29" spans="1:8" ht="0.75" hidden="1" customHeight="1" x14ac:dyDescent="0.2">
      <c r="A29" s="460" t="s">
        <v>73</v>
      </c>
      <c r="B29" s="1947"/>
      <c r="C29" s="1948"/>
      <c r="D29" s="1949"/>
      <c r="E29" s="1950"/>
      <c r="F29" s="1947">
        <f>SUM(D29:E29)</f>
        <v>0</v>
      </c>
      <c r="G29" s="1951"/>
      <c r="H29" s="1936"/>
    </row>
    <row r="30" spans="1:8" s="1952" customFormat="1" ht="20.25" hidden="1" customHeight="1" x14ac:dyDescent="0.2">
      <c r="A30" s="459">
        <v>519</v>
      </c>
      <c r="B30" s="448">
        <f>B29</f>
        <v>0</v>
      </c>
      <c r="C30" s="1896">
        <f>C29</f>
        <v>0</v>
      </c>
      <c r="D30" s="1897">
        <f>D29</f>
        <v>0</v>
      </c>
      <c r="E30" s="1946">
        <f>E29</f>
        <v>0</v>
      </c>
      <c r="F30" s="1895">
        <f>SUM(B30:E30)</f>
        <v>0</v>
      </c>
      <c r="G30" s="1940"/>
      <c r="H30" s="1941"/>
    </row>
    <row r="31" spans="1:8" s="1952" customFormat="1" ht="20.25" hidden="1" customHeight="1" x14ac:dyDescent="0.2">
      <c r="A31" s="1953" t="s">
        <v>165</v>
      </c>
      <c r="B31" s="1954"/>
      <c r="C31" s="1955"/>
      <c r="D31" s="1956"/>
      <c r="E31" s="1950"/>
      <c r="F31" s="1947">
        <f>SUM(A31:E31)</f>
        <v>0</v>
      </c>
      <c r="G31" s="1951"/>
      <c r="H31" s="1936"/>
    </row>
    <row r="32" spans="1:8" ht="0.75" hidden="1" customHeight="1" x14ac:dyDescent="0.2">
      <c r="A32" s="459">
        <v>521</v>
      </c>
      <c r="B32" s="1957">
        <f>SUM(B31)</f>
        <v>0</v>
      </c>
      <c r="C32" s="1957">
        <f>SUM(C31)</f>
        <v>0</v>
      </c>
      <c r="D32" s="1957">
        <f>SUM(D31)</f>
        <v>0</v>
      </c>
      <c r="E32" s="1946">
        <f>SUM(E31)</f>
        <v>0</v>
      </c>
      <c r="F32" s="1957">
        <f>SUM(F31)</f>
        <v>0</v>
      </c>
      <c r="G32" s="1940"/>
      <c r="H32" s="1941"/>
    </row>
    <row r="33" spans="1:9" ht="20.25" hidden="1" customHeight="1" x14ac:dyDescent="0.2">
      <c r="A33" s="460" t="s">
        <v>263</v>
      </c>
      <c r="B33" s="443"/>
      <c r="C33" s="443"/>
      <c r="D33" s="1942">
        <v>0</v>
      </c>
      <c r="E33" s="1903"/>
      <c r="F33" s="445">
        <f>SUM(B33:E33)</f>
        <v>0</v>
      </c>
      <c r="G33" s="1935"/>
      <c r="H33" s="1936"/>
    </row>
    <row r="34" spans="1:9" ht="20.25" hidden="1" customHeight="1" x14ac:dyDescent="0.2">
      <c r="A34" s="460" t="s">
        <v>166</v>
      </c>
      <c r="B34" s="443"/>
      <c r="C34" s="1902"/>
      <c r="D34" s="442"/>
      <c r="E34" s="1903"/>
      <c r="F34" s="445">
        <f>SUM(A34:E34)</f>
        <v>0</v>
      </c>
      <c r="G34" s="1935"/>
      <c r="H34" s="1936"/>
    </row>
    <row r="35" spans="1:9" ht="20.25" customHeight="1" x14ac:dyDescent="0.2">
      <c r="A35" s="460" t="s">
        <v>377</v>
      </c>
      <c r="B35" s="443"/>
      <c r="C35" s="1902">
        <f>'[25]0440'!$C$21</f>
        <v>1200</v>
      </c>
      <c r="D35" s="442"/>
      <c r="E35" s="1903"/>
      <c r="F35" s="445">
        <f>SUM(A35:E35)</f>
        <v>1200</v>
      </c>
      <c r="G35" s="1935"/>
      <c r="H35" s="1936"/>
    </row>
    <row r="36" spans="1:9" ht="17.25" customHeight="1" x14ac:dyDescent="0.2">
      <c r="A36" s="459">
        <v>522</v>
      </c>
      <c r="B36" s="448">
        <f>SUM(B34:B35)</f>
        <v>0</v>
      </c>
      <c r="C36" s="1896">
        <f>SUM(C34:C35)</f>
        <v>1200</v>
      </c>
      <c r="D36" s="1939"/>
      <c r="E36" s="1906"/>
      <c r="F36" s="448">
        <f>SUM(B36:E36)</f>
        <v>1200</v>
      </c>
      <c r="G36" s="1940"/>
      <c r="H36" s="1941"/>
    </row>
    <row r="37" spans="1:9" ht="17.25" hidden="1" customHeight="1" x14ac:dyDescent="0.2">
      <c r="A37" s="459"/>
      <c r="B37" s="443"/>
      <c r="C37" s="1902"/>
      <c r="D37" s="442"/>
      <c r="E37" s="1903"/>
      <c r="F37" s="445">
        <f>SUM(A37:E37)</f>
        <v>0</v>
      </c>
      <c r="G37" s="1935"/>
      <c r="H37" s="1936"/>
    </row>
    <row r="38" spans="1:9" ht="17.25" hidden="1" customHeight="1" x14ac:dyDescent="0.2">
      <c r="A38" s="459"/>
      <c r="B38" s="443"/>
      <c r="C38" s="1902"/>
      <c r="D38" s="442"/>
      <c r="E38" s="1903"/>
      <c r="F38" s="445">
        <f>SUM(A38:E38)</f>
        <v>0</v>
      </c>
      <c r="G38" s="1935"/>
      <c r="H38" s="1936"/>
    </row>
    <row r="39" spans="1:9" ht="18" customHeight="1" x14ac:dyDescent="0.2">
      <c r="A39" s="460" t="s">
        <v>77</v>
      </c>
      <c r="B39" s="443">
        <f>'[25]0440'!$B$27</f>
        <v>1070</v>
      </c>
      <c r="C39" s="1902">
        <f>'[25]0440'!$C$27</f>
        <v>12240</v>
      </c>
      <c r="D39" s="442"/>
      <c r="E39" s="1903"/>
      <c r="F39" s="445">
        <f>SUM(B39:E39)</f>
        <v>13310</v>
      </c>
      <c r="G39" s="1935"/>
      <c r="H39" s="1936"/>
    </row>
    <row r="40" spans="1:9" ht="0.75" hidden="1" customHeight="1" x14ac:dyDescent="0.2">
      <c r="A40" s="460" t="s">
        <v>305</v>
      </c>
      <c r="B40" s="443"/>
      <c r="C40" s="1902"/>
      <c r="D40" s="442"/>
      <c r="E40" s="1903"/>
      <c r="F40" s="445">
        <f>SUM(B40:E40)</f>
        <v>0</v>
      </c>
      <c r="G40" s="1935"/>
      <c r="H40" s="1936"/>
    </row>
    <row r="41" spans="1:9" ht="0.75" hidden="1" customHeight="1" x14ac:dyDescent="0.2">
      <c r="A41" s="460" t="s">
        <v>220</v>
      </c>
      <c r="B41" s="443"/>
      <c r="C41" s="1902"/>
      <c r="D41" s="442"/>
      <c r="E41" s="1903"/>
      <c r="F41" s="445">
        <f>SUM(A41:E41)</f>
        <v>0</v>
      </c>
      <c r="G41" s="1935"/>
      <c r="H41" s="1936"/>
    </row>
    <row r="42" spans="1:9" ht="16.5" customHeight="1" thickBot="1" x14ac:dyDescent="0.25">
      <c r="A42" s="1943">
        <v>533</v>
      </c>
      <c r="B42" s="448">
        <f>SUM(B38:B39)</f>
        <v>1070</v>
      </c>
      <c r="C42" s="1896">
        <f>SUM(C39)</f>
        <v>12240</v>
      </c>
      <c r="D42" s="1939"/>
      <c r="E42" s="1906"/>
      <c r="F42" s="448">
        <f>SUM(B42:E42)</f>
        <v>13310</v>
      </c>
      <c r="G42" s="1940"/>
      <c r="H42" s="1941"/>
    </row>
    <row r="43" spans="1:9" ht="0.75" hidden="1" customHeight="1" x14ac:dyDescent="0.2">
      <c r="A43" s="460"/>
      <c r="B43" s="443"/>
      <c r="C43" s="1902"/>
      <c r="D43" s="442"/>
      <c r="E43" s="1903"/>
      <c r="F43" s="445">
        <f>SUM(A43:E43)</f>
        <v>0</v>
      </c>
      <c r="G43" s="1935"/>
      <c r="H43" s="1936"/>
    </row>
    <row r="44" spans="1:9" ht="20.25" hidden="1" customHeight="1" x14ac:dyDescent="0.2">
      <c r="A44" s="460" t="s">
        <v>221</v>
      </c>
      <c r="B44" s="443"/>
      <c r="C44" s="1902"/>
      <c r="D44" s="442"/>
      <c r="E44" s="1903"/>
      <c r="F44" s="445">
        <f>SUM(A44:E44)</f>
        <v>0</v>
      </c>
      <c r="G44" s="1935"/>
      <c r="H44" s="1936"/>
    </row>
    <row r="45" spans="1:9" ht="19.5" hidden="1" customHeight="1" thickBot="1" x14ac:dyDescent="0.25">
      <c r="A45" s="1958">
        <v>635</v>
      </c>
      <c r="B45" s="1959">
        <f>SUM(B43:B44)</f>
        <v>0</v>
      </c>
      <c r="C45" s="1960">
        <f>SUM(C43:C44)</f>
        <v>0</v>
      </c>
      <c r="D45" s="1961">
        <f>SUM(D43:D44)</f>
        <v>0</v>
      </c>
      <c r="E45" s="1962">
        <f>SUM(E43:E44)</f>
        <v>0</v>
      </c>
      <c r="F45" s="1963">
        <f>SUM(F43:F44)</f>
        <v>0</v>
      </c>
      <c r="G45" s="1964"/>
      <c r="H45" s="1965"/>
      <c r="I45" s="1965"/>
    </row>
    <row r="46" spans="1:9" ht="26.25" customHeight="1" thickTop="1" x14ac:dyDescent="0.2">
      <c r="A46" s="1923" t="s">
        <v>12</v>
      </c>
      <c r="B46" s="1924">
        <f>B19+B24+B28+B30+B32+B36+B42+B45</f>
        <v>1222</v>
      </c>
      <c r="C46" s="1925">
        <f>C19+C24+C28+C30+C32+C36+C42+C45</f>
        <v>14862</v>
      </c>
      <c r="D46" s="1966">
        <f>D19+D24+D28+D30+D32+D36+D42+D45</f>
        <v>120</v>
      </c>
      <c r="E46" s="1926">
        <f>E19+E24+E28+E30+E32+E36+E42+E45</f>
        <v>850</v>
      </c>
      <c r="F46" s="1924">
        <f>F19+F24+F28+F36+F42+F45</f>
        <v>17054</v>
      </c>
      <c r="G46" s="1967"/>
      <c r="H46" s="1965"/>
    </row>
    <row r="48" spans="1:9" ht="63" customHeight="1" thickBot="1" x14ac:dyDescent="0.25">
      <c r="A48" s="1928" t="s">
        <v>966</v>
      </c>
      <c r="B48" s="1883" t="s">
        <v>104</v>
      </c>
      <c r="C48" s="1883" t="s">
        <v>309</v>
      </c>
      <c r="D48" s="1883" t="s">
        <v>707</v>
      </c>
      <c r="E48" s="1883" t="s">
        <v>719</v>
      </c>
      <c r="F48" s="1968" t="s">
        <v>72</v>
      </c>
      <c r="G48" s="1969"/>
    </row>
    <row r="49" spans="1:7" ht="1.5" hidden="1" customHeight="1" x14ac:dyDescent="0.2">
      <c r="A49" s="1970"/>
      <c r="B49" s="1971">
        <v>0</v>
      </c>
      <c r="C49" s="1972"/>
      <c r="D49" s="1972"/>
      <c r="E49" s="1972"/>
      <c r="F49" s="1973">
        <f>SUM(B49:B49)</f>
        <v>0</v>
      </c>
      <c r="G49" s="1974"/>
    </row>
    <row r="50" spans="1:7" ht="1.5" hidden="1" customHeight="1" x14ac:dyDescent="0.2">
      <c r="A50" s="1975"/>
      <c r="B50" s="443">
        <v>0</v>
      </c>
      <c r="C50" s="1976"/>
      <c r="D50" s="1976"/>
      <c r="E50" s="1976"/>
      <c r="F50" s="1976">
        <f>SUM(B50:B50)</f>
        <v>0</v>
      </c>
      <c r="G50" s="1974"/>
    </row>
    <row r="51" spans="1:7" ht="1.5" hidden="1" customHeight="1" x14ac:dyDescent="0.2">
      <c r="A51" s="1977"/>
      <c r="B51" s="448"/>
      <c r="C51" s="448"/>
      <c r="D51" s="448"/>
      <c r="E51" s="448"/>
      <c r="F51" s="448"/>
      <c r="G51" s="1941"/>
    </row>
    <row r="52" spans="1:7" ht="1.5" hidden="1" customHeight="1" x14ac:dyDescent="0.2">
      <c r="A52" s="1977"/>
      <c r="B52" s="443"/>
      <c r="C52" s="1978"/>
      <c r="D52" s="1978"/>
      <c r="E52" s="1978"/>
      <c r="F52" s="1978">
        <f>SUM(B52:B52)</f>
        <v>0</v>
      </c>
      <c r="G52" s="1974"/>
    </row>
    <row r="53" spans="1:7" ht="1.5" hidden="1" customHeight="1" x14ac:dyDescent="0.2">
      <c r="A53" s="1979"/>
      <c r="B53" s="443"/>
      <c r="C53" s="443"/>
      <c r="D53" s="443"/>
      <c r="E53" s="443"/>
      <c r="F53" s="443">
        <f>SUM(B53:B53)</f>
        <v>0</v>
      </c>
      <c r="G53" s="1974"/>
    </row>
    <row r="54" spans="1:7" ht="1.5" hidden="1" customHeight="1" x14ac:dyDescent="0.2">
      <c r="A54" s="1979"/>
      <c r="B54" s="443">
        <v>0</v>
      </c>
      <c r="C54" s="1976"/>
      <c r="D54" s="1976"/>
      <c r="E54" s="1976"/>
      <c r="F54" s="1976">
        <f>SUM(B54:B54)</f>
        <v>0</v>
      </c>
      <c r="G54" s="1974"/>
    </row>
    <row r="55" spans="1:7" ht="1.5" hidden="1" customHeight="1" x14ac:dyDescent="0.2">
      <c r="A55" s="1977"/>
      <c r="B55" s="448"/>
      <c r="C55" s="448"/>
      <c r="D55" s="448"/>
      <c r="E55" s="448"/>
      <c r="F55" s="448"/>
      <c r="G55" s="1941"/>
    </row>
    <row r="56" spans="1:7" ht="1.5" hidden="1" customHeight="1" x14ac:dyDescent="0.2">
      <c r="A56" s="1975"/>
      <c r="B56" s="443"/>
      <c r="C56" s="1978"/>
      <c r="D56" s="1978"/>
      <c r="E56" s="1978"/>
      <c r="F56" s="1978">
        <f>SUM(B56:B56)</f>
        <v>0</v>
      </c>
      <c r="G56" s="1974"/>
    </row>
    <row r="57" spans="1:7" ht="1.5" hidden="1" customHeight="1" x14ac:dyDescent="0.2">
      <c r="A57" s="1975"/>
      <c r="B57" s="443">
        <v>0</v>
      </c>
      <c r="C57" s="1978"/>
      <c r="D57" s="1978"/>
      <c r="E57" s="1978"/>
      <c r="F57" s="1978">
        <f>SUM(B57:B57)</f>
        <v>0</v>
      </c>
      <c r="G57" s="1974"/>
    </row>
    <row r="58" spans="1:7" ht="1.5" hidden="1" customHeight="1" x14ac:dyDescent="0.2">
      <c r="A58" s="1979"/>
      <c r="B58" s="443"/>
      <c r="C58" s="1978"/>
      <c r="D58" s="1978"/>
      <c r="E58" s="1978"/>
      <c r="F58" s="1978">
        <f>SUM(B58:B58)</f>
        <v>0</v>
      </c>
      <c r="G58" s="1974"/>
    </row>
    <row r="59" spans="1:7" ht="1.5" hidden="1" customHeight="1" x14ac:dyDescent="0.2">
      <c r="A59" s="1979"/>
      <c r="B59" s="443"/>
      <c r="C59" s="1978"/>
      <c r="D59" s="1978"/>
      <c r="E59" s="1978"/>
      <c r="F59" s="1978">
        <f>SUM(B59:B59)</f>
        <v>0</v>
      </c>
      <c r="G59" s="1974"/>
    </row>
    <row r="60" spans="1:7" ht="1.5" hidden="1" customHeight="1" x14ac:dyDescent="0.2">
      <c r="A60" s="1980"/>
      <c r="B60" s="1895"/>
      <c r="C60" s="1895"/>
      <c r="D60" s="1895"/>
      <c r="E60" s="1895"/>
      <c r="F60" s="1895"/>
      <c r="G60" s="1941"/>
    </row>
    <row r="61" spans="1:7" ht="1.5" hidden="1" customHeight="1" x14ac:dyDescent="0.2">
      <c r="A61" s="1979"/>
      <c r="B61" s="443"/>
      <c r="C61" s="443"/>
      <c r="D61" s="443"/>
      <c r="E61" s="443"/>
      <c r="F61" s="443">
        <f>SUM(B61:B61)</f>
        <v>0</v>
      </c>
      <c r="G61" s="1974"/>
    </row>
    <row r="62" spans="1:7" ht="0.75" hidden="1" customHeight="1" x14ac:dyDescent="0.2">
      <c r="A62" s="1979"/>
      <c r="B62" s="443">
        <v>0</v>
      </c>
      <c r="C62" s="443"/>
      <c r="D62" s="443"/>
      <c r="E62" s="443"/>
      <c r="F62" s="443">
        <f>SUM(B62:B62)</f>
        <v>0</v>
      </c>
      <c r="G62" s="1974"/>
    </row>
    <row r="63" spans="1:7" ht="1.5" hidden="1" customHeight="1" x14ac:dyDescent="0.2">
      <c r="A63" s="1977"/>
      <c r="B63" s="448"/>
      <c r="C63" s="1895"/>
      <c r="D63" s="1895"/>
      <c r="E63" s="1895"/>
      <c r="F63" s="1895"/>
      <c r="G63" s="1941"/>
    </row>
    <row r="64" spans="1:7" ht="13.5" hidden="1" thickBot="1" x14ac:dyDescent="0.25">
      <c r="A64" s="1979"/>
      <c r="B64" s="443"/>
      <c r="C64" s="443"/>
      <c r="D64" s="443"/>
      <c r="E64" s="443"/>
      <c r="F64" s="443">
        <f>SUM(B64:B64)</f>
        <v>0</v>
      </c>
      <c r="G64" s="1974"/>
    </row>
    <row r="65" spans="1:7" ht="13.5" hidden="1" thickBot="1" x14ac:dyDescent="0.25">
      <c r="A65" s="1981"/>
      <c r="B65" s="1978"/>
      <c r="C65" s="1982"/>
      <c r="D65" s="1982"/>
      <c r="E65" s="1982"/>
      <c r="F65" s="1982"/>
      <c r="G65" s="1974"/>
    </row>
    <row r="66" spans="1:7" ht="22.5" customHeight="1" thickTop="1" x14ac:dyDescent="0.2">
      <c r="A66" s="1983" t="s">
        <v>11</v>
      </c>
      <c r="B66" s="1890">
        <f>'[26] 0441'!$B$20</f>
        <v>1550</v>
      </c>
      <c r="C66" s="1891">
        <f>'[26] 0441'!$C$20</f>
        <v>1750</v>
      </c>
      <c r="D66" s="1891">
        <f>'[26] 0441'!$D$20</f>
        <v>0</v>
      </c>
      <c r="E66" s="1984">
        <f>'[26] 0441'!$E$20</f>
        <v>26359.9</v>
      </c>
      <c r="F66" s="1890">
        <f>SUM(B66:E67)</f>
        <v>29659.9</v>
      </c>
      <c r="G66" s="1974"/>
    </row>
    <row r="67" spans="1:7" ht="17.25" hidden="1" customHeight="1" x14ac:dyDescent="0.2">
      <c r="A67" s="460"/>
      <c r="B67" s="443"/>
      <c r="C67" s="1902"/>
      <c r="D67" s="1902"/>
      <c r="E67" s="965"/>
      <c r="F67" s="443"/>
      <c r="G67" s="1974"/>
    </row>
    <row r="68" spans="1:7" ht="23.25" customHeight="1" thickBot="1" x14ac:dyDescent="0.25">
      <c r="A68" s="1985">
        <v>612</v>
      </c>
      <c r="B68" s="1959">
        <f>SUM(B64:B67)</f>
        <v>1550</v>
      </c>
      <c r="C68" s="1960">
        <f>SUM(C66:C67)</f>
        <v>1750</v>
      </c>
      <c r="D68" s="1960">
        <f>SUM(D66:D67)</f>
        <v>0</v>
      </c>
      <c r="E68" s="1986">
        <f>SUM(E66)</f>
        <v>26359.9</v>
      </c>
      <c r="F68" s="1959">
        <f>SUM(B68:E68)</f>
        <v>29659.9</v>
      </c>
      <c r="G68" s="1987"/>
    </row>
    <row r="69" spans="1:7" ht="27" customHeight="1" thickTop="1" x14ac:dyDescent="0.2">
      <c r="A69" s="1988" t="s">
        <v>12</v>
      </c>
      <c r="B69" s="1989">
        <f>SUM(B68,B63,B60,B55,B51)</f>
        <v>1550</v>
      </c>
      <c r="C69" s="1990">
        <f>SUM(C66:C67)</f>
        <v>1750</v>
      </c>
      <c r="D69" s="1925">
        <f>SUM(D66:D67)</f>
        <v>0</v>
      </c>
      <c r="E69" s="1991">
        <f>SUM(E66:E67)</f>
        <v>26359.9</v>
      </c>
      <c r="F69" s="1924">
        <f>SUM(B69:E69)</f>
        <v>29659.9</v>
      </c>
      <c r="G69" s="1965"/>
    </row>
  </sheetData>
  <mergeCells count="1">
    <mergeCell ref="A1:E1"/>
  </mergeCells>
  <phoneticPr fontId="19" type="noConversion"/>
  <printOptions horizontalCentered="1"/>
  <pageMargins left="0.15748031496062992" right="0.15748031496062992" top="0.43307086614173229" bottom="0.43307086614173229" header="0.23622047244094491" footer="0.19685039370078741"/>
  <pageSetup paperSize="9" orientation="portrait" r:id="rId1"/>
  <headerFooter>
    <oddFooter>&amp;L&amp;"Times New Roman CE,Obyčejné"&amp;8Rozpočet na rok 2018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zoomScale="80" zoomScaleNormal="100" zoomScaleSheetLayoutView="80" workbookViewId="0">
      <selection activeCell="G7" sqref="G7"/>
    </sheetView>
  </sheetViews>
  <sheetFormatPr defaultRowHeight="12.75" x14ac:dyDescent="0.2"/>
  <cols>
    <col min="1" max="1" width="32.28515625" style="4" customWidth="1"/>
    <col min="2" max="7" width="11.7109375" style="4" customWidth="1"/>
    <col min="8" max="8" width="11" style="4" customWidth="1"/>
    <col min="9" max="9" width="11.7109375" style="4" customWidth="1"/>
    <col min="10" max="16384" width="9.140625" style="4"/>
  </cols>
  <sheetData>
    <row r="1" spans="1:8" ht="43.5" customHeight="1" x14ac:dyDescent="0.2">
      <c r="A1" s="2246" t="s">
        <v>493</v>
      </c>
      <c r="B1" s="2246"/>
      <c r="C1" s="2246"/>
      <c r="D1" s="2246"/>
      <c r="E1" s="2247"/>
      <c r="F1" s="2247"/>
      <c r="G1" s="2247"/>
      <c r="H1" s="345" t="s">
        <v>1007</v>
      </c>
    </row>
    <row r="2" spans="1:8" ht="121.5" customHeight="1" thickBot="1" x14ac:dyDescent="0.25">
      <c r="A2" s="63" t="s">
        <v>357</v>
      </c>
      <c r="B2" s="716" t="s">
        <v>341</v>
      </c>
      <c r="C2" s="1186" t="s">
        <v>561</v>
      </c>
      <c r="D2" s="716" t="s">
        <v>562</v>
      </c>
      <c r="E2" s="250" t="s">
        <v>72</v>
      </c>
      <c r="F2" s="713"/>
      <c r="G2" s="3"/>
    </row>
    <row r="3" spans="1:8" ht="20.25" customHeight="1" thickTop="1" x14ac:dyDescent="0.2">
      <c r="A3" s="26" t="s">
        <v>84</v>
      </c>
      <c r="B3" s="1187">
        <f>'[27]0513'!$D$3</f>
        <v>33550</v>
      </c>
      <c r="C3" s="1188">
        <f>'[27]0513'!$B$3</f>
        <v>700</v>
      </c>
      <c r="D3" s="1192">
        <f>'[27]0513'!$E$3</f>
        <v>7640</v>
      </c>
      <c r="E3" s="380">
        <f>SUM(B3:D3)</f>
        <v>41890</v>
      </c>
      <c r="F3" s="714"/>
      <c r="G3" s="3"/>
    </row>
    <row r="4" spans="1:8" ht="20.25" customHeight="1" thickBot="1" x14ac:dyDescent="0.25">
      <c r="A4" s="54">
        <v>612</v>
      </c>
      <c r="B4" s="381">
        <f t="shared" ref="B4:D5" si="0">SUM(B3)</f>
        <v>33550</v>
      </c>
      <c r="C4" s="1189">
        <f t="shared" si="0"/>
        <v>700</v>
      </c>
      <c r="D4" s="1193">
        <f t="shared" si="0"/>
        <v>7640</v>
      </c>
      <c r="E4" s="55">
        <f>SUM(B4:D4)</f>
        <v>41890</v>
      </c>
      <c r="F4" s="715"/>
      <c r="G4" s="3"/>
    </row>
    <row r="5" spans="1:8" ht="29.25" customHeight="1" thickTop="1" x14ac:dyDescent="0.2">
      <c r="A5" s="886" t="s">
        <v>12</v>
      </c>
      <c r="B5" s="1190">
        <f t="shared" si="0"/>
        <v>33550</v>
      </c>
      <c r="C5" s="1191">
        <f t="shared" si="0"/>
        <v>700</v>
      </c>
      <c r="D5" s="1194">
        <f t="shared" si="0"/>
        <v>7640</v>
      </c>
      <c r="E5" s="887">
        <f>E4</f>
        <v>41890</v>
      </c>
      <c r="F5" s="400"/>
      <c r="G5" s="3"/>
    </row>
    <row r="6" spans="1:8" ht="13.5" customHeight="1" x14ac:dyDescent="0.2">
      <c r="A6" s="399"/>
      <c r="B6" s="400"/>
      <c r="C6" s="400"/>
      <c r="D6" s="400"/>
      <c r="E6" s="400"/>
      <c r="F6" s="400"/>
      <c r="G6" s="401"/>
    </row>
    <row r="7" spans="1:8" ht="146.25" customHeight="1" thickBot="1" x14ac:dyDescent="0.25">
      <c r="A7" s="409" t="s">
        <v>575</v>
      </c>
      <c r="B7" s="470" t="s">
        <v>415</v>
      </c>
      <c r="C7" s="18" t="s">
        <v>384</v>
      </c>
      <c r="D7" s="471" t="s">
        <v>385</v>
      </c>
      <c r="E7" s="430" t="s">
        <v>386</v>
      </c>
      <c r="F7" s="430" t="s">
        <v>387</v>
      </c>
      <c r="G7" s="249" t="s">
        <v>388</v>
      </c>
      <c r="H7" s="52" t="s">
        <v>72</v>
      </c>
    </row>
    <row r="8" spans="1:8" ht="30.75" customHeight="1" thickTop="1" x14ac:dyDescent="0.2">
      <c r="A8" s="1001" t="s">
        <v>389</v>
      </c>
      <c r="B8" s="988"/>
      <c r="C8" s="472"/>
      <c r="D8" s="14">
        <f>'[28] 0539'!$D$4</f>
        <v>250</v>
      </c>
      <c r="E8" s="14"/>
      <c r="F8" s="14"/>
      <c r="G8" s="34"/>
      <c r="H8" s="22">
        <f>SUM(D8:G8)</f>
        <v>250</v>
      </c>
    </row>
    <row r="9" spans="1:8" ht="25.5" customHeight="1" x14ac:dyDescent="0.2">
      <c r="A9" s="1002">
        <v>504</v>
      </c>
      <c r="B9" s="989">
        <f>SUM(B8)</f>
        <v>0</v>
      </c>
      <c r="C9" s="473"/>
      <c r="D9" s="474">
        <f>SUM(D8)</f>
        <v>250</v>
      </c>
      <c r="E9" s="474"/>
      <c r="F9" s="474"/>
      <c r="G9" s="475"/>
      <c r="H9" s="476">
        <f>SUM(D9:G9)</f>
        <v>250</v>
      </c>
    </row>
    <row r="10" spans="1:8" ht="25.5" hidden="1" customHeight="1" x14ac:dyDescent="0.2">
      <c r="A10" s="1003" t="s">
        <v>9</v>
      </c>
      <c r="B10" s="988"/>
      <c r="C10" s="472"/>
      <c r="D10" s="477"/>
      <c r="E10" s="477"/>
      <c r="F10" s="477"/>
      <c r="G10" s="43"/>
      <c r="H10" s="30">
        <v>0</v>
      </c>
    </row>
    <row r="11" spans="1:8" ht="25.5" customHeight="1" x14ac:dyDescent="0.2">
      <c r="A11" s="1004" t="s">
        <v>13</v>
      </c>
      <c r="B11" s="990"/>
      <c r="C11" s="393"/>
      <c r="D11" s="225">
        <f>'[28] 0539'!$D$7</f>
        <v>200</v>
      </c>
      <c r="E11" s="225"/>
      <c r="F11" s="225"/>
      <c r="G11" s="225"/>
      <c r="H11" s="226">
        <f>SUM(D11:G11)</f>
        <v>200</v>
      </c>
    </row>
    <row r="12" spans="1:8" ht="25.5" customHeight="1" x14ac:dyDescent="0.2">
      <c r="A12" s="1002">
        <v>513</v>
      </c>
      <c r="B12" s="989"/>
      <c r="C12" s="473"/>
      <c r="D12" s="474">
        <f>SUM(D11)</f>
        <v>200</v>
      </c>
      <c r="E12" s="474"/>
      <c r="F12" s="474"/>
      <c r="G12" s="476"/>
      <c r="H12" s="90">
        <f>SUM(D12:G12)</f>
        <v>200</v>
      </c>
    </row>
    <row r="13" spans="1:8" ht="25.5" hidden="1" customHeight="1" x14ac:dyDescent="0.2">
      <c r="A13" s="1005" t="s">
        <v>44</v>
      </c>
      <c r="B13" s="988"/>
      <c r="C13" s="479"/>
      <c r="D13" s="81"/>
      <c r="E13" s="81"/>
      <c r="F13" s="81"/>
      <c r="G13" s="82"/>
      <c r="H13" s="30">
        <v>0</v>
      </c>
    </row>
    <row r="14" spans="1:8" ht="25.5" hidden="1" customHeight="1" x14ac:dyDescent="0.2">
      <c r="A14" s="1005" t="s">
        <v>45</v>
      </c>
      <c r="B14" s="988"/>
      <c r="C14" s="479"/>
      <c r="D14" s="81"/>
      <c r="E14" s="81"/>
      <c r="F14" s="81"/>
      <c r="G14" s="82"/>
      <c r="H14" s="30">
        <f>SUM(D14:G14)</f>
        <v>0</v>
      </c>
    </row>
    <row r="15" spans="1:8" ht="25.5" customHeight="1" x14ac:dyDescent="0.2">
      <c r="A15" s="1005" t="s">
        <v>118</v>
      </c>
      <c r="B15" s="988">
        <f>'[28] 0539'!$B$11</f>
        <v>7200</v>
      </c>
      <c r="C15" s="479"/>
      <c r="D15" s="477">
        <f>'[28] 0539'!$D$11</f>
        <v>1070</v>
      </c>
      <c r="E15" s="477">
        <f>'[28] 0539'!$E$11</f>
        <v>370</v>
      </c>
      <c r="F15" s="477">
        <f>'[28] 0539'!$G$11</f>
        <v>300</v>
      </c>
      <c r="G15" s="43"/>
      <c r="H15" s="30">
        <f>SUM(D15:G15)</f>
        <v>1740</v>
      </c>
    </row>
    <row r="16" spans="1:8" ht="25.5" customHeight="1" x14ac:dyDescent="0.2">
      <c r="A16" s="1006">
        <v>516</v>
      </c>
      <c r="B16" s="991">
        <f>SUM(B15)</f>
        <v>7200</v>
      </c>
      <c r="C16" s="480"/>
      <c r="D16" s="45">
        <f>SUM(D13:D15)</f>
        <v>1070</v>
      </c>
      <c r="E16" s="45">
        <f>SUM(E13:E15)</f>
        <v>370</v>
      </c>
      <c r="F16" s="45">
        <f>SUM(F13:F15)</f>
        <v>300</v>
      </c>
      <c r="G16" s="48"/>
      <c r="H16" s="467">
        <f>SUM(H13:H15)</f>
        <v>1740</v>
      </c>
    </row>
    <row r="17" spans="1:8" ht="25.5" hidden="1" customHeight="1" x14ac:dyDescent="0.2">
      <c r="A17" s="1007"/>
      <c r="B17" s="992"/>
      <c r="C17" s="482"/>
      <c r="D17" s="15"/>
      <c r="E17" s="15"/>
      <c r="F17" s="15"/>
      <c r="G17" s="35"/>
      <c r="H17" s="30">
        <f t="shared" ref="H17:H23" si="1">SUM(D17:G17)</f>
        <v>0</v>
      </c>
    </row>
    <row r="18" spans="1:8" ht="25.5" customHeight="1" x14ac:dyDescent="0.2">
      <c r="A18" s="1005" t="s">
        <v>34</v>
      </c>
      <c r="B18" s="988"/>
      <c r="C18" s="479"/>
      <c r="D18" s="477"/>
      <c r="E18" s="477">
        <f>'[28] 0539'!$E$14</f>
        <v>10</v>
      </c>
      <c r="F18" s="477"/>
      <c r="G18" s="43"/>
      <c r="H18" s="30">
        <f t="shared" si="1"/>
        <v>10</v>
      </c>
    </row>
    <row r="19" spans="1:8" ht="25.5" customHeight="1" x14ac:dyDescent="0.2">
      <c r="A19" s="1005" t="s">
        <v>35</v>
      </c>
      <c r="B19" s="993"/>
      <c r="C19" s="483"/>
      <c r="D19" s="484">
        <f>'[28] 0539'!$D$15</f>
        <v>200</v>
      </c>
      <c r="E19" s="484">
        <f>'[28] 0539'!$E$15</f>
        <v>10</v>
      </c>
      <c r="F19" s="484">
        <f>'[28] 0539'!$G$15</f>
        <v>100</v>
      </c>
      <c r="G19" s="119"/>
      <c r="H19" s="30">
        <f t="shared" si="1"/>
        <v>310</v>
      </c>
    </row>
    <row r="20" spans="1:8" ht="23.25" customHeight="1" x14ac:dyDescent="0.2">
      <c r="A20" s="1008">
        <v>517</v>
      </c>
      <c r="B20" s="994"/>
      <c r="C20" s="485"/>
      <c r="D20" s="45">
        <f>SUM(D19)</f>
        <v>200</v>
      </c>
      <c r="E20" s="45">
        <f>SUM(E18:E19)</f>
        <v>20</v>
      </c>
      <c r="F20" s="45">
        <f>SUM(F18:F19)</f>
        <v>100</v>
      </c>
      <c r="G20" s="45"/>
      <c r="H20" s="73">
        <f t="shared" si="1"/>
        <v>320</v>
      </c>
    </row>
    <row r="21" spans="1:8" ht="0.75" hidden="1" customHeight="1" x14ac:dyDescent="0.2">
      <c r="A21" s="1005" t="s">
        <v>390</v>
      </c>
      <c r="B21" s="988"/>
      <c r="C21" s="479"/>
      <c r="D21" s="15"/>
      <c r="E21" s="15"/>
      <c r="F21" s="15"/>
      <c r="G21" s="35"/>
      <c r="H21" s="30">
        <f t="shared" si="1"/>
        <v>0</v>
      </c>
    </row>
    <row r="22" spans="1:8" ht="0.75" hidden="1" customHeight="1" x14ac:dyDescent="0.2">
      <c r="A22" s="1009" t="s">
        <v>73</v>
      </c>
      <c r="B22" s="995"/>
      <c r="C22" s="387"/>
      <c r="D22" s="81">
        <v>0</v>
      </c>
      <c r="E22" s="81">
        <v>0</v>
      </c>
      <c r="F22" s="81">
        <v>0</v>
      </c>
      <c r="G22" s="82"/>
      <c r="H22" s="30">
        <f t="shared" si="1"/>
        <v>0</v>
      </c>
    </row>
    <row r="23" spans="1:8" ht="0.75" hidden="1" customHeight="1" x14ac:dyDescent="0.2">
      <c r="A23" s="1010">
        <v>519</v>
      </c>
      <c r="B23" s="996"/>
      <c r="C23" s="486"/>
      <c r="D23" s="474">
        <f>SUM(D21:D22)</f>
        <v>0</v>
      </c>
      <c r="E23" s="474">
        <f>SUM(E21:E22)</f>
        <v>0</v>
      </c>
      <c r="F23" s="474">
        <f>SUM(F21:F22)</f>
        <v>0</v>
      </c>
      <c r="G23" s="474"/>
      <c r="H23" s="487">
        <f t="shared" si="1"/>
        <v>0</v>
      </c>
    </row>
    <row r="24" spans="1:8" ht="25.5" hidden="1" customHeight="1" x14ac:dyDescent="0.2">
      <c r="A24" s="1011"/>
      <c r="B24" s="997"/>
      <c r="C24" s="388"/>
      <c r="D24" s="389"/>
      <c r="E24" s="389"/>
      <c r="F24" s="389"/>
      <c r="G24" s="390"/>
      <c r="H24" s="391">
        <v>0</v>
      </c>
    </row>
    <row r="25" spans="1:8" ht="25.5" hidden="1" customHeight="1" x14ac:dyDescent="0.2">
      <c r="A25" s="1012" t="s">
        <v>391</v>
      </c>
      <c r="B25" s="998"/>
      <c r="C25" s="392"/>
      <c r="D25" s="389"/>
      <c r="E25" s="389"/>
      <c r="F25" s="389"/>
      <c r="G25" s="390"/>
      <c r="H25" s="391">
        <v>0</v>
      </c>
    </row>
    <row r="26" spans="1:8" ht="3.75" hidden="1" customHeight="1" x14ac:dyDescent="0.2">
      <c r="A26" s="1010">
        <v>521</v>
      </c>
      <c r="B26" s="996"/>
      <c r="C26" s="486"/>
      <c r="D26" s="488">
        <v>0</v>
      </c>
      <c r="E26" s="488">
        <v>0</v>
      </c>
      <c r="F26" s="488">
        <v>0</v>
      </c>
      <c r="G26" s="488"/>
      <c r="H26" s="489">
        <v>0</v>
      </c>
    </row>
    <row r="27" spans="1:8" ht="25.5" customHeight="1" x14ac:dyDescent="0.2">
      <c r="A27" s="1013" t="s">
        <v>348</v>
      </c>
      <c r="B27" s="999"/>
      <c r="C27" s="490">
        <f>'[28] 0539'!$C$23</f>
        <v>180</v>
      </c>
      <c r="D27" s="477">
        <f>'[28] 0539'!$D$23</f>
        <v>170</v>
      </c>
      <c r="E27" s="477"/>
      <c r="F27" s="477"/>
      <c r="G27" s="43"/>
      <c r="H27" s="391">
        <f>SUM(D27:G27)</f>
        <v>170</v>
      </c>
    </row>
    <row r="28" spans="1:8" ht="30.75" customHeight="1" x14ac:dyDescent="0.2">
      <c r="A28" s="1013" t="s">
        <v>392</v>
      </c>
      <c r="B28" s="999"/>
      <c r="C28" s="491"/>
      <c r="D28" s="477">
        <f>'[28] 0539'!$D$25</f>
        <v>1500</v>
      </c>
      <c r="E28" s="477"/>
      <c r="F28" s="477"/>
      <c r="G28" s="43"/>
      <c r="H28" s="391">
        <f>SUM(D28:G28)</f>
        <v>1500</v>
      </c>
    </row>
    <row r="29" spans="1:8" ht="25.5" customHeight="1" x14ac:dyDescent="0.2">
      <c r="A29" s="1008">
        <v>522</v>
      </c>
      <c r="B29" s="1000"/>
      <c r="C29" s="492">
        <f>SUM(C27:C28)</f>
        <v>180</v>
      </c>
      <c r="D29" s="493">
        <f>SUM(D27:D28)</f>
        <v>1670</v>
      </c>
      <c r="E29" s="493"/>
      <c r="F29" s="493"/>
      <c r="G29" s="493"/>
      <c r="H29" s="95">
        <f>SUM(D29:G29)</f>
        <v>1670</v>
      </c>
    </row>
    <row r="30" spans="1:8" ht="31.5" customHeight="1" x14ac:dyDescent="0.2">
      <c r="A30" s="1014" t="s">
        <v>529</v>
      </c>
      <c r="B30" s="990"/>
      <c r="C30" s="393"/>
      <c r="D30" s="225"/>
      <c r="E30" s="225"/>
      <c r="F30" s="225"/>
      <c r="G30" s="41">
        <f>'[28] 0539'!$H$27</f>
        <v>24249</v>
      </c>
      <c r="H30" s="29">
        <f>SUM(D30:G30)</f>
        <v>24249</v>
      </c>
    </row>
    <row r="31" spans="1:8" ht="25.5" customHeight="1" thickBot="1" x14ac:dyDescent="0.25">
      <c r="A31" s="1015">
        <v>533</v>
      </c>
      <c r="B31" s="712"/>
      <c r="C31" s="185"/>
      <c r="D31" s="186"/>
      <c r="E31" s="186"/>
      <c r="F31" s="186"/>
      <c r="G31" s="86">
        <f>SUM(G30)</f>
        <v>24249</v>
      </c>
      <c r="H31" s="74">
        <f>SUM(H30)</f>
        <v>24249</v>
      </c>
    </row>
    <row r="32" spans="1:8" ht="25.5" hidden="1" customHeight="1" thickTop="1" x14ac:dyDescent="0.2">
      <c r="A32" s="478"/>
      <c r="B32" s="479"/>
      <c r="C32" s="479"/>
      <c r="D32" s="477"/>
      <c r="E32" s="477"/>
      <c r="F32" s="477"/>
      <c r="G32" s="494"/>
      <c r="H32" s="19">
        <f>SUM(D32:G32)</f>
        <v>0</v>
      </c>
    </row>
    <row r="33" spans="1:8" ht="25.5" hidden="1" customHeight="1" x14ac:dyDescent="0.2">
      <c r="A33" s="478" t="s">
        <v>393</v>
      </c>
      <c r="B33" s="479"/>
      <c r="C33" s="479"/>
      <c r="D33" s="477"/>
      <c r="E33" s="477">
        <v>0</v>
      </c>
      <c r="F33" s="477">
        <v>0</v>
      </c>
      <c r="G33" s="43"/>
      <c r="H33" s="30">
        <f>SUM(D33:G33)</f>
        <v>0</v>
      </c>
    </row>
    <row r="34" spans="1:8" ht="25.5" hidden="1" customHeight="1" x14ac:dyDescent="0.2">
      <c r="A34" s="495">
        <v>541</v>
      </c>
      <c r="B34" s="496"/>
      <c r="C34" s="496"/>
      <c r="D34" s="497">
        <f>SUM(D32:D33)</f>
        <v>0</v>
      </c>
      <c r="E34" s="497">
        <f>SUM(E32:E33)</f>
        <v>0</v>
      </c>
      <c r="F34" s="497">
        <f>SUM(F32:F33)</f>
        <v>0</v>
      </c>
      <c r="G34" s="497"/>
      <c r="H34" s="498">
        <v>0</v>
      </c>
    </row>
    <row r="35" spans="1:8" ht="25.5" hidden="1" customHeight="1" x14ac:dyDescent="0.2">
      <c r="A35" s="481" t="s">
        <v>394</v>
      </c>
      <c r="B35" s="482"/>
      <c r="C35" s="482"/>
      <c r="D35" s="15"/>
      <c r="E35" s="15">
        <v>0</v>
      </c>
      <c r="F35" s="15">
        <v>0</v>
      </c>
      <c r="G35" s="35"/>
      <c r="H35" s="30">
        <f>SUM(D35:G35)</f>
        <v>0</v>
      </c>
    </row>
    <row r="36" spans="1:8" ht="25.5" hidden="1" customHeight="1" x14ac:dyDescent="0.2">
      <c r="A36" s="495">
        <v>549</v>
      </c>
      <c r="B36" s="496"/>
      <c r="C36" s="496"/>
      <c r="D36" s="497">
        <f>SUM(D34:D35)</f>
        <v>0</v>
      </c>
      <c r="E36" s="497">
        <f>SUM(E34:E35)</f>
        <v>0</v>
      </c>
      <c r="F36" s="497">
        <f>SUM(F34:F35)</f>
        <v>0</v>
      </c>
      <c r="G36" s="497"/>
      <c r="H36" s="498">
        <v>0</v>
      </c>
    </row>
    <row r="37" spans="1:8" ht="25.5" hidden="1" customHeight="1" x14ac:dyDescent="0.2">
      <c r="A37" s="394" t="s">
        <v>395</v>
      </c>
      <c r="B37" s="395"/>
      <c r="C37" s="395"/>
      <c r="D37" s="396"/>
      <c r="E37" s="396"/>
      <c r="F37" s="396"/>
      <c r="G37" s="397"/>
      <c r="H37" s="398">
        <v>0</v>
      </c>
    </row>
    <row r="38" spans="1:8" ht="25.5" hidden="1" customHeight="1" thickBot="1" x14ac:dyDescent="0.25">
      <c r="A38" s="499">
        <v>638</v>
      </c>
      <c r="B38" s="500"/>
      <c r="C38" s="500"/>
      <c r="D38" s="227">
        <v>0</v>
      </c>
      <c r="E38" s="227">
        <v>0</v>
      </c>
      <c r="F38" s="227">
        <v>0</v>
      </c>
      <c r="G38" s="227"/>
      <c r="H38" s="228">
        <v>0</v>
      </c>
    </row>
    <row r="39" spans="1:8" ht="25.5" customHeight="1" thickTop="1" x14ac:dyDescent="0.2">
      <c r="A39" s="229" t="s">
        <v>12</v>
      </c>
      <c r="B39" s="501">
        <f t="shared" ref="B39:G39" si="2">B9+B12+B16+B23+B26+B29+B38+B20+B36+B31+B34</f>
        <v>7200</v>
      </c>
      <c r="C39" s="501">
        <f t="shared" si="2"/>
        <v>180</v>
      </c>
      <c r="D39" s="501">
        <f t="shared" si="2"/>
        <v>3390</v>
      </c>
      <c r="E39" s="501">
        <f t="shared" si="2"/>
        <v>390</v>
      </c>
      <c r="F39" s="501">
        <f t="shared" si="2"/>
        <v>400</v>
      </c>
      <c r="G39" s="501">
        <f t="shared" si="2"/>
        <v>24249</v>
      </c>
      <c r="H39" s="501">
        <f>SUM(B39:G39)</f>
        <v>35809</v>
      </c>
    </row>
  </sheetData>
  <mergeCells count="1">
    <mergeCell ref="A1:G1"/>
  </mergeCells>
  <pageMargins left="0.55118110236220474" right="0.15748031496062992" top="0.6692913385826772" bottom="0.78740157480314965" header="0.31496062992125984" footer="0.31496062992125984"/>
  <pageSetup paperSize="9" scale="85" orientation="portrait" r:id="rId1"/>
  <headerFooter>
    <oddFooter>&amp;L&amp;"Times New Roman,Obyčejné"&amp;8Rozpočet na rok 2018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0.79998168889431442"/>
  </sheetPr>
  <dimension ref="A1:J33"/>
  <sheetViews>
    <sheetView view="pageBreakPreview" zoomScaleNormal="100" zoomScaleSheetLayoutView="100" workbookViewId="0">
      <selection activeCell="J13" sqref="J13"/>
    </sheetView>
  </sheetViews>
  <sheetFormatPr defaultColWidth="11" defaultRowHeight="12.75" x14ac:dyDescent="0.2"/>
  <cols>
    <col min="1" max="1" width="42.85546875" style="47" customWidth="1"/>
    <col min="2" max="2" width="13.28515625" style="252" customWidth="1"/>
    <col min="3" max="3" width="12.7109375" style="433" customWidth="1"/>
    <col min="4" max="4" width="12.140625" style="433" customWidth="1"/>
    <col min="5" max="5" width="11.85546875" style="47" customWidth="1"/>
    <col min="6" max="6" width="13.42578125" style="47" customWidth="1"/>
    <col min="7" max="7" width="8.5703125" style="47" customWidth="1"/>
    <col min="8" max="8" width="11.7109375" style="47" customWidth="1"/>
    <col min="9" max="16384" width="11" style="47"/>
  </cols>
  <sheetData>
    <row r="1" spans="1:8" ht="42.75" customHeight="1" x14ac:dyDescent="0.2">
      <c r="A1" s="2254" t="s">
        <v>569</v>
      </c>
      <c r="B1" s="2254"/>
      <c r="C1" s="2254"/>
      <c r="D1" s="12" t="s">
        <v>1008</v>
      </c>
      <c r="G1" s="12"/>
      <c r="H1" s="12"/>
    </row>
    <row r="2" spans="1:8" ht="51" customHeight="1" x14ac:dyDescent="0.2">
      <c r="A2" s="2248" t="s">
        <v>532</v>
      </c>
      <c r="B2" s="2250" t="s">
        <v>423</v>
      </c>
      <c r="C2" s="2252" t="s">
        <v>72</v>
      </c>
      <c r="D2" s="1172"/>
      <c r="E2" s="1172"/>
      <c r="F2" s="12"/>
      <c r="G2" s="12"/>
      <c r="H2" s="12"/>
    </row>
    <row r="3" spans="1:8" ht="21" customHeight="1" thickBot="1" x14ac:dyDescent="0.25">
      <c r="A3" s="2249"/>
      <c r="B3" s="2251"/>
      <c r="C3" s="2253"/>
      <c r="D3" s="1172"/>
      <c r="E3" s="1172"/>
      <c r="F3" s="12"/>
      <c r="G3" s="12"/>
      <c r="H3" s="12"/>
    </row>
    <row r="4" spans="1:8" ht="21" customHeight="1" thickTop="1" x14ac:dyDescent="0.2">
      <c r="A4" s="718" t="s">
        <v>13</v>
      </c>
      <c r="B4" s="719">
        <f>'[29]0608'!$B$5</f>
        <v>50</v>
      </c>
      <c r="C4" s="720">
        <f>B4</f>
        <v>50</v>
      </c>
      <c r="D4" s="1172"/>
      <c r="E4" s="1172"/>
      <c r="F4" s="12"/>
      <c r="G4" s="12"/>
      <c r="H4" s="12"/>
    </row>
    <row r="5" spans="1:8" ht="21" customHeight="1" x14ac:dyDescent="0.2">
      <c r="A5" s="721">
        <v>513</v>
      </c>
      <c r="B5" s="722">
        <f>SUM(B4:B4)</f>
        <v>50</v>
      </c>
      <c r="C5" s="723">
        <f>SUM(C4:C4)</f>
        <v>50</v>
      </c>
      <c r="D5" s="1172"/>
      <c r="E5" s="1172"/>
      <c r="F5" s="12"/>
      <c r="G5" s="12"/>
      <c r="H5" s="12"/>
    </row>
    <row r="6" spans="1:8" ht="21" customHeight="1" x14ac:dyDescent="0.2">
      <c r="A6" s="724" t="s">
        <v>118</v>
      </c>
      <c r="B6" s="726">
        <f>'[29]0608'!$B$7</f>
        <v>15</v>
      </c>
      <c r="C6" s="725">
        <f>SUM(B6)</f>
        <v>15</v>
      </c>
      <c r="D6" s="1172"/>
      <c r="E6" s="1172"/>
      <c r="F6" s="12"/>
      <c r="G6" s="12"/>
      <c r="H6" s="12"/>
    </row>
    <row r="7" spans="1:8" ht="21" customHeight="1" x14ac:dyDescent="0.2">
      <c r="A7" s="721">
        <v>516</v>
      </c>
      <c r="B7" s="1024">
        <f>SUM(B6)</f>
        <v>15</v>
      </c>
      <c r="C7" s="723">
        <f>SUM(C6:C6)</f>
        <v>15</v>
      </c>
      <c r="D7" s="1172"/>
      <c r="E7" s="1172"/>
      <c r="F7" s="12"/>
      <c r="G7" s="12"/>
      <c r="H7" s="12"/>
    </row>
    <row r="8" spans="1:8" ht="21" customHeight="1" x14ac:dyDescent="0.2">
      <c r="A8" s="724" t="s">
        <v>35</v>
      </c>
      <c r="B8" s="726">
        <f>'[29]0608'!$B$9</f>
        <v>10</v>
      </c>
      <c r="C8" s="725">
        <f>B8</f>
        <v>10</v>
      </c>
      <c r="D8" s="1172"/>
      <c r="E8" s="1172"/>
      <c r="F8" s="12"/>
      <c r="G8" s="12"/>
      <c r="H8" s="12"/>
    </row>
    <row r="9" spans="1:8" ht="21" customHeight="1" x14ac:dyDescent="0.2">
      <c r="A9" s="721">
        <v>517</v>
      </c>
      <c r="B9" s="722">
        <f>SUM(B8)</f>
        <v>10</v>
      </c>
      <c r="C9" s="723">
        <f>SUM(C8)</f>
        <v>10</v>
      </c>
      <c r="D9" s="1172"/>
      <c r="E9" s="1172"/>
      <c r="F9" s="12"/>
      <c r="G9" s="12"/>
      <c r="H9" s="12"/>
    </row>
    <row r="10" spans="1:8" ht="21" customHeight="1" x14ac:dyDescent="0.2">
      <c r="A10" s="724"/>
      <c r="B10" s="726"/>
      <c r="C10" s="725">
        <f>B10</f>
        <v>0</v>
      </c>
      <c r="D10" s="1172"/>
      <c r="E10" s="1172"/>
      <c r="F10" s="12"/>
      <c r="G10" s="12"/>
      <c r="H10" s="12"/>
    </row>
    <row r="11" spans="1:8" ht="21" customHeight="1" x14ac:dyDescent="0.2">
      <c r="A11" s="724" t="s">
        <v>73</v>
      </c>
      <c r="B11" s="726">
        <f>'[29]0608'!$B$11</f>
        <v>550</v>
      </c>
      <c r="C11" s="725">
        <f>B11</f>
        <v>550</v>
      </c>
      <c r="D11" s="1172"/>
      <c r="E11" s="1172"/>
      <c r="F11" s="12"/>
      <c r="G11" s="12"/>
      <c r="H11" s="12"/>
    </row>
    <row r="12" spans="1:8" ht="21" customHeight="1" x14ac:dyDescent="0.2">
      <c r="A12" s="721">
        <v>519</v>
      </c>
      <c r="B12" s="722">
        <f>SUM(B10:B11)</f>
        <v>550</v>
      </c>
      <c r="C12" s="723">
        <f>SUM(C10:C11)</f>
        <v>550</v>
      </c>
      <c r="D12" s="1172"/>
      <c r="E12" s="1172"/>
      <c r="F12" s="12"/>
      <c r="G12" s="12"/>
      <c r="H12" s="12"/>
    </row>
    <row r="13" spans="1:8" ht="21" customHeight="1" x14ac:dyDescent="0.2">
      <c r="A13" s="724" t="s">
        <v>51</v>
      </c>
      <c r="B13" s="726">
        <f>'[29]0608'!$B$13</f>
        <v>5</v>
      </c>
      <c r="C13" s="727">
        <f>B13</f>
        <v>5</v>
      </c>
      <c r="D13" s="1172"/>
      <c r="E13" s="1172"/>
      <c r="F13" s="12"/>
      <c r="G13" s="12"/>
      <c r="H13" s="12"/>
    </row>
    <row r="14" spans="1:8" ht="21" customHeight="1" thickBot="1" x14ac:dyDescent="0.25">
      <c r="A14" s="728">
        <v>549</v>
      </c>
      <c r="B14" s="729">
        <f>SUM(B13:B13)</f>
        <v>5</v>
      </c>
      <c r="C14" s="730">
        <f>SUM(C13:C13)</f>
        <v>5</v>
      </c>
      <c r="D14" s="1172"/>
      <c r="E14" s="1172"/>
      <c r="F14" s="12"/>
      <c r="G14" s="12"/>
      <c r="H14" s="12"/>
    </row>
    <row r="15" spans="1:8" ht="21" customHeight="1" thickTop="1" x14ac:dyDescent="0.2">
      <c r="A15" s="717" t="s">
        <v>12</v>
      </c>
      <c r="B15" s="292">
        <f>B5+B7+B9+B12+B14</f>
        <v>630</v>
      </c>
      <c r="C15" s="156">
        <f>C5+C7+C9+C12+C14</f>
        <v>630</v>
      </c>
      <c r="D15" s="1172"/>
      <c r="E15" s="1172"/>
      <c r="F15" s="12"/>
      <c r="G15" s="12"/>
      <c r="H15" s="12"/>
    </row>
    <row r="16" spans="1:8" ht="9" customHeight="1" x14ac:dyDescent="0.2">
      <c r="A16" s="1171"/>
      <c r="B16" s="1172"/>
      <c r="C16" s="1172"/>
      <c r="D16" s="1172"/>
      <c r="E16" s="1172"/>
      <c r="F16" s="12"/>
      <c r="G16" s="12"/>
      <c r="H16" s="12"/>
    </row>
    <row r="17" spans="1:10" ht="125.25" customHeight="1" thickBot="1" x14ac:dyDescent="0.25">
      <c r="A17" s="783" t="s">
        <v>354</v>
      </c>
      <c r="B17" s="692" t="s">
        <v>424</v>
      </c>
      <c r="C17" s="836" t="s">
        <v>563</v>
      </c>
      <c r="D17" s="692" t="s">
        <v>72</v>
      </c>
      <c r="E17" s="94"/>
      <c r="F17" s="94"/>
      <c r="G17" s="94"/>
      <c r="H17" s="94"/>
      <c r="J17" s="96"/>
    </row>
    <row r="18" spans="1:10" ht="29.25" hidden="1" customHeight="1" x14ac:dyDescent="0.2">
      <c r="A18" s="1214"/>
      <c r="B18" s="436"/>
      <c r="C18" s="438"/>
      <c r="D18" s="879"/>
      <c r="E18" s="94"/>
      <c r="F18" s="94"/>
      <c r="G18" s="94"/>
      <c r="H18" s="94"/>
      <c r="J18" s="96"/>
    </row>
    <row r="19" spans="1:10" ht="24.75" hidden="1" customHeight="1" x14ac:dyDescent="0.2">
      <c r="A19" s="750" t="s">
        <v>17</v>
      </c>
      <c r="B19" s="439"/>
      <c r="C19" s="704"/>
      <c r="D19" s="744">
        <f>SUM(C19)</f>
        <v>0</v>
      </c>
      <c r="E19" s="94"/>
      <c r="F19" s="94"/>
      <c r="G19" s="94"/>
      <c r="H19" s="94"/>
      <c r="J19" s="96"/>
    </row>
    <row r="20" spans="1:10" ht="24.75" hidden="1" customHeight="1" x14ac:dyDescent="0.2">
      <c r="A20" s="843">
        <v>517</v>
      </c>
      <c r="B20" s="736">
        <f>SUM(B19)</f>
        <v>0</v>
      </c>
      <c r="C20" s="827">
        <f>SUM(C19)</f>
        <v>0</v>
      </c>
      <c r="D20" s="735">
        <f>SUM(B20:C20)</f>
        <v>0</v>
      </c>
      <c r="E20" s="94"/>
      <c r="F20" s="94"/>
      <c r="G20" s="94"/>
      <c r="H20" s="94"/>
      <c r="J20" s="96"/>
    </row>
    <row r="21" spans="1:10" ht="31.5" hidden="1" customHeight="1" x14ac:dyDescent="0.2">
      <c r="A21" s="843"/>
      <c r="B21" s="736"/>
      <c r="C21" s="827"/>
      <c r="D21" s="735"/>
      <c r="E21" s="94"/>
      <c r="F21" s="94"/>
      <c r="G21" s="94"/>
      <c r="H21" s="94"/>
      <c r="J21" s="96"/>
    </row>
    <row r="22" spans="1:10" ht="24.75" customHeight="1" thickTop="1" x14ac:dyDescent="0.2">
      <c r="A22" s="843" t="s">
        <v>567</v>
      </c>
      <c r="B22" s="739">
        <f>'[30]0613'!$C$9</f>
        <v>2500</v>
      </c>
      <c r="C22" s="1215">
        <f>'[30]0613'!$B$9</f>
        <v>500</v>
      </c>
      <c r="D22" s="744">
        <f>SUM(B22:C22)</f>
        <v>3000</v>
      </c>
      <c r="E22" s="94"/>
      <c r="F22" s="94"/>
      <c r="G22" s="94"/>
      <c r="H22" s="94"/>
      <c r="J22" s="96"/>
    </row>
    <row r="23" spans="1:10" ht="24.75" customHeight="1" thickBot="1" x14ac:dyDescent="0.25">
      <c r="A23" s="798">
        <v>612</v>
      </c>
      <c r="B23" s="743">
        <f>SUM(B22)</f>
        <v>2500</v>
      </c>
      <c r="C23" s="1216">
        <f>SUM(C22)</f>
        <v>500</v>
      </c>
      <c r="D23" s="801">
        <f>SUM(B23:C23)</f>
        <v>3000</v>
      </c>
      <c r="E23" s="94"/>
      <c r="F23" s="94"/>
      <c r="G23" s="94"/>
      <c r="H23" s="94"/>
      <c r="J23" s="96"/>
    </row>
    <row r="24" spans="1:10" ht="25.5" customHeight="1" thickTop="1" x14ac:dyDescent="0.2">
      <c r="A24" s="87" t="s">
        <v>12</v>
      </c>
      <c r="B24" s="75">
        <f>SUM(B23)</f>
        <v>2500</v>
      </c>
      <c r="C24" s="77">
        <f>SUM(C23)</f>
        <v>500</v>
      </c>
      <c r="D24" s="89">
        <f>SUM(B24:C24)</f>
        <v>3000</v>
      </c>
      <c r="E24" s="94"/>
      <c r="F24" s="94"/>
      <c r="G24" s="94"/>
      <c r="H24" s="94"/>
      <c r="J24" s="96"/>
    </row>
    <row r="25" spans="1:10" ht="8.25" customHeight="1" x14ac:dyDescent="0.2">
      <c r="A25" s="9"/>
      <c r="B25" s="258"/>
      <c r="C25" s="1196"/>
      <c r="D25" s="83"/>
      <c r="E25" s="94"/>
      <c r="F25" s="94"/>
      <c r="G25" s="94"/>
      <c r="H25" s="94"/>
      <c r="J25" s="96"/>
    </row>
    <row r="26" spans="1:10" s="1195" customFormat="1" ht="96" customHeight="1" thickBot="1" x14ac:dyDescent="0.25">
      <c r="A26" s="783" t="s">
        <v>568</v>
      </c>
      <c r="B26" s="691" t="s">
        <v>418</v>
      </c>
      <c r="C26" s="1217" t="s">
        <v>72</v>
      </c>
      <c r="D26" s="1052"/>
      <c r="E26" s="39"/>
    </row>
    <row r="27" spans="1:10" s="1195" customFormat="1" ht="28.5" customHeight="1" thickTop="1" x14ac:dyDescent="0.2">
      <c r="A27" s="761" t="s">
        <v>425</v>
      </c>
      <c r="B27" s="437">
        <f>'[31]0615'!$B$5</f>
        <v>60</v>
      </c>
      <c r="C27" s="436">
        <f>SUM(B27)</f>
        <v>60</v>
      </c>
      <c r="D27" s="830"/>
      <c r="E27" s="38"/>
    </row>
    <row r="28" spans="1:10" s="1195" customFormat="1" ht="28.5" customHeight="1" x14ac:dyDescent="0.2">
      <c r="A28" s="892">
        <v>516</v>
      </c>
      <c r="B28" s="529">
        <f>B27</f>
        <v>60</v>
      </c>
      <c r="C28" s="736">
        <f>SUM(B28)</f>
        <v>60</v>
      </c>
      <c r="D28" s="83"/>
      <c r="E28" s="94"/>
    </row>
    <row r="29" spans="1:10" s="1195" customFormat="1" ht="28.5" customHeight="1" x14ac:dyDescent="0.2">
      <c r="A29" s="761" t="s">
        <v>420</v>
      </c>
      <c r="B29" s="437">
        <f>'[31]0615'!$B$7</f>
        <v>10</v>
      </c>
      <c r="C29" s="439">
        <f>SUM(B29)</f>
        <v>10</v>
      </c>
      <c r="D29" s="830"/>
      <c r="E29" s="38"/>
    </row>
    <row r="30" spans="1:10" s="1195" customFormat="1" ht="28.5" customHeight="1" thickBot="1" x14ac:dyDescent="0.25">
      <c r="A30" s="764">
        <v>517</v>
      </c>
      <c r="B30" s="800">
        <f>B29</f>
        <v>10</v>
      </c>
      <c r="C30" s="743">
        <f>SUM(B30)</f>
        <v>10</v>
      </c>
      <c r="D30" s="83"/>
      <c r="E30" s="94"/>
    </row>
    <row r="31" spans="1:10" s="1195" customFormat="1" ht="27" customHeight="1" thickTop="1" x14ac:dyDescent="0.2">
      <c r="A31" s="91" t="s">
        <v>12</v>
      </c>
      <c r="B31" s="76">
        <f>B27+B29</f>
        <v>70</v>
      </c>
      <c r="C31" s="75">
        <f>C28+C30</f>
        <v>70</v>
      </c>
      <c r="D31" s="83"/>
      <c r="E31" s="94"/>
    </row>
    <row r="32" spans="1:10" ht="14.25" x14ac:dyDescent="0.2">
      <c r="A32" s="431"/>
      <c r="B32" s="1218"/>
      <c r="C32" s="765"/>
      <c r="D32" s="765"/>
    </row>
    <row r="33" spans="1:4" ht="14.25" x14ac:dyDescent="0.2">
      <c r="A33" s="431"/>
      <c r="B33" s="1218"/>
      <c r="C33" s="765"/>
      <c r="D33" s="765"/>
    </row>
  </sheetData>
  <mergeCells count="4">
    <mergeCell ref="A2:A3"/>
    <mergeCell ref="B2:B3"/>
    <mergeCell ref="C2:C3"/>
    <mergeCell ref="A1:C1"/>
  </mergeCells>
  <phoneticPr fontId="0" type="noConversion"/>
  <printOptions horizontalCentered="1"/>
  <pageMargins left="0.22" right="0.15748031496062992" top="0.51181102362204722" bottom="0.43307086614173229" header="0.31496062992125984" footer="0.23622047244094491"/>
  <pageSetup paperSize="9" scale="95" orientation="portrait" r:id="rId1"/>
  <headerFooter alignWithMargins="0">
    <oddFooter>&amp;L&amp;"Times New Roman CE,Obyčejné"&amp;8Rozpočet na rok 2018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60"/>
  <sheetViews>
    <sheetView view="pageBreakPreview" zoomScale="90" zoomScaleNormal="100" zoomScaleSheetLayoutView="90" workbookViewId="0">
      <pane ySplit="2" topLeftCell="A3" activePane="bottomLeft" state="frozen"/>
      <selection activeCell="J13" sqref="J13"/>
      <selection pane="bottomLeft" activeCell="J13" sqref="J13"/>
    </sheetView>
  </sheetViews>
  <sheetFormatPr defaultColWidth="11" defaultRowHeight="12.75" x14ac:dyDescent="0.2"/>
  <cols>
    <col min="1" max="1" width="32.5703125" style="47" customWidth="1"/>
    <col min="2" max="2" width="11.42578125" style="252" customWidth="1"/>
    <col min="3" max="4" width="11.42578125" style="433" customWidth="1"/>
    <col min="5" max="14" width="11.42578125" style="47" customWidth="1"/>
    <col min="15" max="15" width="10.7109375" style="47" customWidth="1"/>
    <col min="16" max="16384" width="11" style="47"/>
  </cols>
  <sheetData>
    <row r="1" spans="1:15" ht="42.75" customHeight="1" x14ac:dyDescent="0.2">
      <c r="A1" s="2256" t="s">
        <v>570</v>
      </c>
      <c r="B1" s="2256"/>
      <c r="C1" s="2256"/>
      <c r="D1" s="2256"/>
      <c r="E1" s="2256"/>
      <c r="F1" s="2256"/>
      <c r="G1" s="2256"/>
      <c r="H1" s="2256"/>
      <c r="I1" s="2256"/>
      <c r="J1" s="2256"/>
      <c r="K1" s="2256"/>
      <c r="L1" s="2256"/>
      <c r="M1" s="2256"/>
      <c r="N1" s="2255" t="s">
        <v>1009</v>
      </c>
      <c r="O1" s="2255"/>
    </row>
    <row r="2" spans="1:15" ht="154.5" customHeight="1" thickBot="1" x14ac:dyDescent="0.25">
      <c r="A2" s="1219" t="s">
        <v>543</v>
      </c>
      <c r="B2" s="1220" t="s">
        <v>513</v>
      </c>
      <c r="C2" s="1220" t="s">
        <v>514</v>
      </c>
      <c r="D2" s="1220" t="s">
        <v>515</v>
      </c>
      <c r="E2" s="1220" t="s">
        <v>516</v>
      </c>
      <c r="F2" s="1221" t="s">
        <v>418</v>
      </c>
      <c r="G2" s="1222" t="s">
        <v>351</v>
      </c>
      <c r="H2" s="1221" t="s">
        <v>419</v>
      </c>
      <c r="I2" s="1222" t="s">
        <v>541</v>
      </c>
      <c r="J2" s="1223" t="s">
        <v>517</v>
      </c>
      <c r="K2" s="1224" t="s">
        <v>528</v>
      </c>
      <c r="L2" s="1224" t="s">
        <v>518</v>
      </c>
      <c r="M2" s="1225" t="s">
        <v>519</v>
      </c>
      <c r="N2" s="1226" t="s">
        <v>375</v>
      </c>
      <c r="O2" s="1227" t="s">
        <v>72</v>
      </c>
    </row>
    <row r="3" spans="1:15" ht="23.25" customHeight="1" thickTop="1" x14ac:dyDescent="0.2">
      <c r="A3" s="1228" t="s">
        <v>520</v>
      </c>
      <c r="B3" s="1229"/>
      <c r="C3" s="1229"/>
      <c r="D3" s="1229">
        <f>[32]List1!$D$2</f>
        <v>321</v>
      </c>
      <c r="E3" s="1229"/>
      <c r="F3" s="1229"/>
      <c r="G3" s="1229">
        <f>[32]List1!$G$2</f>
        <v>800</v>
      </c>
      <c r="H3" s="1229"/>
      <c r="I3" s="1229"/>
      <c r="J3" s="1229">
        <f>[32]List1!$J$2</f>
        <v>240</v>
      </c>
      <c r="K3" s="1229"/>
      <c r="L3" s="1230"/>
      <c r="M3" s="1231">
        <f>[32]List1!$M$2</f>
        <v>45</v>
      </c>
      <c r="N3" s="1230"/>
      <c r="O3" s="1232">
        <f>SUM(B3:M3)</f>
        <v>1406</v>
      </c>
    </row>
    <row r="4" spans="1:15" ht="21.75" customHeight="1" x14ac:dyDescent="0.2">
      <c r="A4" s="1233">
        <v>504</v>
      </c>
      <c r="B4" s="1234"/>
      <c r="C4" s="1234"/>
      <c r="D4" s="1234">
        <f>SUM(D3)</f>
        <v>321</v>
      </c>
      <c r="E4" s="1234"/>
      <c r="F4" s="1234"/>
      <c r="G4" s="1234">
        <f>SUM(G3)</f>
        <v>800</v>
      </c>
      <c r="H4" s="1234"/>
      <c r="I4" s="1234"/>
      <c r="J4" s="1234">
        <f t="shared" ref="J4:M4" si="0">SUM(J3)</f>
        <v>240</v>
      </c>
      <c r="K4" s="1234"/>
      <c r="L4" s="1234"/>
      <c r="M4" s="1235">
        <f t="shared" si="0"/>
        <v>45</v>
      </c>
      <c r="N4" s="1235"/>
      <c r="O4" s="1300">
        <f>SUM(O3)</f>
        <v>1406</v>
      </c>
    </row>
    <row r="5" spans="1:15" ht="21.75" customHeight="1" x14ac:dyDescent="0.2">
      <c r="A5" s="974" t="s">
        <v>521</v>
      </c>
      <c r="B5" s="1234"/>
      <c r="C5" s="1234"/>
      <c r="D5" s="1234"/>
      <c r="E5" s="1234"/>
      <c r="F5" s="1237"/>
      <c r="G5" s="1238">
        <f>[32]List1!$G$4</f>
        <v>30</v>
      </c>
      <c r="H5" s="1237"/>
      <c r="I5" s="1237"/>
      <c r="J5" s="1237"/>
      <c r="K5" s="1237"/>
      <c r="L5" s="1239"/>
      <c r="M5" s="1239"/>
      <c r="N5" s="1239"/>
      <c r="O5" s="1249">
        <f>SUM(B5:M5)</f>
        <v>30</v>
      </c>
    </row>
    <row r="6" spans="1:15" ht="21.75" customHeight="1" x14ac:dyDescent="0.2">
      <c r="A6" s="1240" t="s">
        <v>13</v>
      </c>
      <c r="B6" s="1234"/>
      <c r="C6" s="1234"/>
      <c r="D6" s="1234"/>
      <c r="E6" s="1234"/>
      <c r="F6" s="1241"/>
      <c r="G6" s="1241">
        <f>[32]List1!$G$5</f>
        <v>50</v>
      </c>
      <c r="H6" s="1241"/>
      <c r="I6" s="1241"/>
      <c r="J6" s="1241"/>
      <c r="K6" s="1241"/>
      <c r="L6" s="1231"/>
      <c r="M6" s="1231">
        <f>[32]List1!$M$5</f>
        <v>1000</v>
      </c>
      <c r="N6" s="1231"/>
      <c r="O6" s="1301">
        <f>SUM(B6:M6)</f>
        <v>1050</v>
      </c>
    </row>
    <row r="7" spans="1:15" ht="21.75" customHeight="1" x14ac:dyDescent="0.2">
      <c r="A7" s="1233">
        <v>513</v>
      </c>
      <c r="B7" s="1234"/>
      <c r="C7" s="1234"/>
      <c r="D7" s="1234"/>
      <c r="E7" s="1234"/>
      <c r="F7" s="1234"/>
      <c r="G7" s="1234">
        <f>SUM(G5+G6)</f>
        <v>80</v>
      </c>
      <c r="H7" s="1234"/>
      <c r="I7" s="1234"/>
      <c r="J7" s="1234"/>
      <c r="K7" s="1234"/>
      <c r="L7" s="1234"/>
      <c r="M7" s="1235">
        <f t="shared" ref="M7" si="1">SUM(M5+M6)</f>
        <v>1000</v>
      </c>
      <c r="N7" s="1235"/>
      <c r="O7" s="1236">
        <f>SUM(O5+O6)</f>
        <v>1080</v>
      </c>
    </row>
    <row r="8" spans="1:15" ht="21.75" customHeight="1" x14ac:dyDescent="0.2">
      <c r="A8" s="974" t="s">
        <v>50</v>
      </c>
      <c r="B8" s="975"/>
      <c r="C8" s="975"/>
      <c r="D8" s="975"/>
      <c r="E8" s="975"/>
      <c r="F8" s="975"/>
      <c r="G8" s="975"/>
      <c r="H8" s="975"/>
      <c r="I8" s="975"/>
      <c r="J8" s="975"/>
      <c r="K8" s="975"/>
      <c r="L8" s="975"/>
      <c r="M8" s="1242">
        <f>[32]List1!$M$7</f>
        <v>10</v>
      </c>
      <c r="N8" s="1242"/>
      <c r="O8" s="1243">
        <f>SUM(B8:N8)</f>
        <v>10</v>
      </c>
    </row>
    <row r="9" spans="1:15" ht="20.25" customHeight="1" x14ac:dyDescent="0.2">
      <c r="A9" s="974" t="s">
        <v>44</v>
      </c>
      <c r="B9" s="975"/>
      <c r="C9" s="975"/>
      <c r="D9" s="975"/>
      <c r="E9" s="975"/>
      <c r="F9" s="975"/>
      <c r="G9" s="975"/>
      <c r="H9" s="975"/>
      <c r="I9" s="975"/>
      <c r="J9" s="975"/>
      <c r="K9" s="975"/>
      <c r="L9" s="975"/>
      <c r="M9" s="1242"/>
      <c r="N9" s="1242"/>
      <c r="O9" s="1243">
        <f>SUM(B9:N9)</f>
        <v>0</v>
      </c>
    </row>
    <row r="10" spans="1:15" ht="21" customHeight="1" x14ac:dyDescent="0.2">
      <c r="A10" s="974" t="s">
        <v>571</v>
      </c>
      <c r="B10" s="975"/>
      <c r="C10" s="975"/>
      <c r="D10" s="975"/>
      <c r="E10" s="975"/>
      <c r="F10" s="975"/>
      <c r="G10" s="975"/>
      <c r="H10" s="975">
        <f>[32]List1!$H$9</f>
        <v>250</v>
      </c>
      <c r="I10" s="975"/>
      <c r="J10" s="975"/>
      <c r="K10" s="975"/>
      <c r="L10" s="975"/>
      <c r="M10" s="1242"/>
      <c r="N10" s="1242"/>
      <c r="O10" s="1243">
        <f>SUM(B10:N10)</f>
        <v>250</v>
      </c>
    </row>
    <row r="11" spans="1:15" ht="18.75" customHeight="1" x14ac:dyDescent="0.2">
      <c r="A11" s="1244" t="s">
        <v>118</v>
      </c>
      <c r="B11" s="1245">
        <f>[32]List1!$B$10</f>
        <v>3960</v>
      </c>
      <c r="C11" s="1245"/>
      <c r="D11" s="1245"/>
      <c r="E11" s="1245">
        <f>[32]List1!$E$10</f>
        <v>50</v>
      </c>
      <c r="F11" s="1245">
        <f>[32]List1!$F$10</f>
        <v>370</v>
      </c>
      <c r="G11" s="1245">
        <f>[32]List1!$G$10</f>
        <v>500</v>
      </c>
      <c r="H11" s="1245"/>
      <c r="I11" s="1245">
        <f>[32]List1!$I$10</f>
        <v>0</v>
      </c>
      <c r="J11" s="1245">
        <f>[32]List1!$J$10</f>
        <v>7094</v>
      </c>
      <c r="K11" s="1245">
        <f>[32]List1!$K$10</f>
        <v>615</v>
      </c>
      <c r="L11" s="1245"/>
      <c r="M11" s="1246">
        <f>[32]List1!$M$10</f>
        <v>3470</v>
      </c>
      <c r="N11" s="1246">
        <f>[32]List1!$N$10</f>
        <v>700</v>
      </c>
      <c r="O11" s="1247">
        <f>SUM(B11:N11)</f>
        <v>16759</v>
      </c>
    </row>
    <row r="12" spans="1:15" ht="21.75" customHeight="1" x14ac:dyDescent="0.2">
      <c r="A12" s="1233">
        <v>516</v>
      </c>
      <c r="B12" s="1234">
        <f t="shared" ref="B12:N12" si="2">SUM(B8:B11)</f>
        <v>3960</v>
      </c>
      <c r="C12" s="1234"/>
      <c r="D12" s="1234"/>
      <c r="E12" s="1234">
        <f t="shared" si="2"/>
        <v>50</v>
      </c>
      <c r="F12" s="1234">
        <f t="shared" si="2"/>
        <v>370</v>
      </c>
      <c r="G12" s="1234">
        <f t="shared" si="2"/>
        <v>500</v>
      </c>
      <c r="H12" s="1234">
        <f t="shared" si="2"/>
        <v>250</v>
      </c>
      <c r="I12" s="1234">
        <f t="shared" si="2"/>
        <v>0</v>
      </c>
      <c r="J12" s="1234">
        <f t="shared" si="2"/>
        <v>7094</v>
      </c>
      <c r="K12" s="1234">
        <f t="shared" si="2"/>
        <v>615</v>
      </c>
      <c r="L12" s="1234"/>
      <c r="M12" s="1235">
        <f t="shared" si="2"/>
        <v>3480</v>
      </c>
      <c r="N12" s="1235">
        <f t="shared" si="2"/>
        <v>700</v>
      </c>
      <c r="O12" s="1236">
        <f>SUM(O8:O11)</f>
        <v>17019</v>
      </c>
    </row>
    <row r="13" spans="1:15" ht="23.25" customHeight="1" x14ac:dyDescent="0.2">
      <c r="A13" s="974" t="s">
        <v>522</v>
      </c>
      <c r="B13" s="1234"/>
      <c r="C13" s="1234"/>
      <c r="D13" s="1234"/>
      <c r="E13" s="1234"/>
      <c r="F13" s="1234"/>
      <c r="G13" s="975">
        <f>[32]List1!$G$12</f>
        <v>350</v>
      </c>
      <c r="H13" s="1234"/>
      <c r="I13" s="1234"/>
      <c r="J13" s="1234"/>
      <c r="K13" s="1234"/>
      <c r="L13" s="1234"/>
      <c r="M13" s="1235"/>
      <c r="N13" s="1235"/>
      <c r="O13" s="1248">
        <f>SUM(G13:M13)</f>
        <v>350</v>
      </c>
    </row>
    <row r="14" spans="1:15" ht="23.25" customHeight="1" x14ac:dyDescent="0.2">
      <c r="A14" s="1047" t="s">
        <v>161</v>
      </c>
      <c r="B14" s="1050"/>
      <c r="C14" s="1050"/>
      <c r="D14" s="1050"/>
      <c r="E14" s="1050"/>
      <c r="F14" s="1050">
        <f>[32]List1!$F$13</f>
        <v>15</v>
      </c>
      <c r="G14" s="1050"/>
      <c r="H14" s="1050"/>
      <c r="I14" s="1050"/>
      <c r="J14" s="1050"/>
      <c r="K14" s="1050"/>
      <c r="L14" s="1050"/>
      <c r="M14" s="985">
        <f>[32]List1!$M$13</f>
        <v>100</v>
      </c>
      <c r="N14" s="985">
        <f>[32]List1!$N$13</f>
        <v>610</v>
      </c>
      <c r="O14" s="1248">
        <f>SUM(B14:N14)</f>
        <v>725</v>
      </c>
    </row>
    <row r="15" spans="1:15" ht="23.25" customHeight="1" x14ac:dyDescent="0.2">
      <c r="A15" s="1244" t="s">
        <v>35</v>
      </c>
      <c r="B15" s="1245"/>
      <c r="C15" s="1245"/>
      <c r="D15" s="1245"/>
      <c r="E15" s="1245"/>
      <c r="F15" s="1245"/>
      <c r="G15" s="1245">
        <f>[32]List1!$G$14</f>
        <v>150</v>
      </c>
      <c r="H15" s="1245"/>
      <c r="I15" s="1245"/>
      <c r="J15" s="1245">
        <f>[32]List1!$J$14</f>
        <v>200</v>
      </c>
      <c r="K15" s="1245">
        <f>[32]List1!$K$14</f>
        <v>195</v>
      </c>
      <c r="L15" s="1245"/>
      <c r="M15" s="1246">
        <f>[32]List1!$M$14</f>
        <v>645</v>
      </c>
      <c r="N15" s="1246">
        <f>[32]List1!$N$14</f>
        <v>315</v>
      </c>
      <c r="O15" s="1249">
        <f>SUM(B15:N15)</f>
        <v>1505</v>
      </c>
    </row>
    <row r="16" spans="1:15" ht="23.25" customHeight="1" x14ac:dyDescent="0.2">
      <c r="A16" s="1244" t="s">
        <v>535</v>
      </c>
      <c r="B16" s="1245"/>
      <c r="C16" s="1245"/>
      <c r="D16" s="1245"/>
      <c r="E16" s="1245"/>
      <c r="F16" s="1245"/>
      <c r="G16" s="1245">
        <f>[32]List1!$G$15</f>
        <v>20</v>
      </c>
      <c r="H16" s="1245"/>
      <c r="I16" s="1245"/>
      <c r="J16" s="1245"/>
      <c r="K16" s="1245"/>
      <c r="L16" s="1245"/>
      <c r="M16" s="1246"/>
      <c r="N16" s="1246"/>
      <c r="O16" s="1249">
        <f>SUM(B16:N16)</f>
        <v>20</v>
      </c>
    </row>
    <row r="17" spans="1:15" ht="21.75" customHeight="1" x14ac:dyDescent="0.2">
      <c r="A17" s="1250">
        <v>517</v>
      </c>
      <c r="B17" s="976"/>
      <c r="C17" s="976"/>
      <c r="D17" s="976"/>
      <c r="E17" s="976"/>
      <c r="F17" s="976">
        <f t="shared" ref="F17:M17" si="3">SUM(F13:F15)</f>
        <v>15</v>
      </c>
      <c r="G17" s="976">
        <f>SUM(G13:G16)</f>
        <v>520</v>
      </c>
      <c r="H17" s="976"/>
      <c r="I17" s="976"/>
      <c r="J17" s="976">
        <f t="shared" si="3"/>
        <v>200</v>
      </c>
      <c r="K17" s="976">
        <f>SUM(K13:K15)</f>
        <v>195</v>
      </c>
      <c r="L17" s="976"/>
      <c r="M17" s="1251">
        <f t="shared" si="3"/>
        <v>745</v>
      </c>
      <c r="N17" s="1251">
        <f>SUM(N13:N15)</f>
        <v>925</v>
      </c>
      <c r="O17" s="1252">
        <f>SUM(O13:O16)</f>
        <v>2600</v>
      </c>
    </row>
    <row r="18" spans="1:15" ht="21.75" customHeight="1" x14ac:dyDescent="0.2">
      <c r="A18" s="974" t="s">
        <v>73</v>
      </c>
      <c r="B18" s="975"/>
      <c r="C18" s="975"/>
      <c r="D18" s="975"/>
      <c r="E18" s="975"/>
      <c r="F18" s="975"/>
      <c r="G18" s="1048">
        <f>[32]List1!$G$17</f>
        <v>80</v>
      </c>
      <c r="H18" s="1049"/>
      <c r="I18" s="1050"/>
      <c r="J18" s="1050"/>
      <c r="K18" s="1050"/>
      <c r="L18" s="1050"/>
      <c r="M18" s="985">
        <f>[32]List1!$M$17</f>
        <v>95</v>
      </c>
      <c r="N18" s="985">
        <f>[32]List1!$N$17</f>
        <v>150</v>
      </c>
      <c r="O18" s="1243">
        <f>SUM(F18:N18)</f>
        <v>325</v>
      </c>
    </row>
    <row r="19" spans="1:15" ht="21.75" customHeight="1" x14ac:dyDescent="0.2">
      <c r="A19" s="1233">
        <v>519</v>
      </c>
      <c r="B19" s="1234"/>
      <c r="C19" s="1234"/>
      <c r="D19" s="1234"/>
      <c r="E19" s="1234"/>
      <c r="F19" s="1234"/>
      <c r="G19" s="1253">
        <f>G18</f>
        <v>80</v>
      </c>
      <c r="H19" s="1254"/>
      <c r="I19" s="1255"/>
      <c r="J19" s="1256"/>
      <c r="K19" s="1256"/>
      <c r="L19" s="1256"/>
      <c r="M19" s="1257">
        <f t="shared" ref="M19:N19" si="4">M18</f>
        <v>95</v>
      </c>
      <c r="N19" s="1257">
        <f t="shared" si="4"/>
        <v>150</v>
      </c>
      <c r="O19" s="1248">
        <f>SUM(O18)</f>
        <v>325</v>
      </c>
    </row>
    <row r="20" spans="1:15" ht="24" customHeight="1" x14ac:dyDescent="0.2">
      <c r="A20" s="974" t="s">
        <v>523</v>
      </c>
      <c r="B20" s="975"/>
      <c r="C20" s="975"/>
      <c r="D20" s="975"/>
      <c r="E20" s="975"/>
      <c r="F20" s="975"/>
      <c r="G20" s="975"/>
      <c r="H20" s="975"/>
      <c r="I20" s="975"/>
      <c r="J20" s="975"/>
      <c r="K20" s="975"/>
      <c r="L20" s="975"/>
      <c r="M20" s="1242">
        <f>[32]List1!$M$19</f>
        <v>250</v>
      </c>
      <c r="N20" s="1242"/>
      <c r="O20" s="1243">
        <f>SUM(B20:N20)</f>
        <v>250</v>
      </c>
    </row>
    <row r="21" spans="1:15" ht="24" customHeight="1" x14ac:dyDescent="0.2">
      <c r="A21" s="1244" t="s">
        <v>347</v>
      </c>
      <c r="B21" s="1245"/>
      <c r="C21" s="1245"/>
      <c r="D21" s="1245"/>
      <c r="E21" s="1245"/>
      <c r="F21" s="1245"/>
      <c r="G21" s="1245"/>
      <c r="H21" s="1245"/>
      <c r="I21" s="1245"/>
      <c r="J21" s="1245"/>
      <c r="K21" s="1245"/>
      <c r="L21" s="1245"/>
      <c r="M21" s="1246">
        <f>[32]List1!$M$20</f>
        <v>1300</v>
      </c>
      <c r="N21" s="1246"/>
      <c r="O21" s="1247">
        <f>SUM(B21:N21)</f>
        <v>1300</v>
      </c>
    </row>
    <row r="22" spans="1:15" ht="23.25" customHeight="1" x14ac:dyDescent="0.2">
      <c r="A22" s="1250">
        <v>521</v>
      </c>
      <c r="B22" s="976"/>
      <c r="C22" s="976"/>
      <c r="D22" s="976"/>
      <c r="E22" s="976"/>
      <c r="F22" s="976"/>
      <c r="G22" s="976"/>
      <c r="H22" s="976"/>
      <c r="I22" s="976"/>
      <c r="J22" s="976"/>
      <c r="K22" s="976"/>
      <c r="L22" s="976"/>
      <c r="M22" s="1251">
        <f t="shared" ref="M22" si="5">SUM(M20:M21)</f>
        <v>1550</v>
      </c>
      <c r="N22" s="1251">
        <f>SUM(N20:N21)</f>
        <v>0</v>
      </c>
      <c r="O22" s="981">
        <f>SUM(O20:O21)</f>
        <v>1550</v>
      </c>
    </row>
    <row r="23" spans="1:15" ht="23.25" customHeight="1" x14ac:dyDescent="0.2">
      <c r="A23" s="974" t="s">
        <v>524</v>
      </c>
      <c r="B23" s="975"/>
      <c r="C23" s="975"/>
      <c r="D23" s="975"/>
      <c r="E23" s="975"/>
      <c r="F23" s="976"/>
      <c r="G23" s="977"/>
      <c r="H23" s="977"/>
      <c r="I23" s="978"/>
      <c r="J23" s="979"/>
      <c r="K23" s="979"/>
      <c r="L23" s="979"/>
      <c r="M23" s="985">
        <f>[32]List1!$M$22</f>
        <v>50</v>
      </c>
      <c r="N23" s="980"/>
      <c r="O23" s="981">
        <f>SUM(B23:N23)</f>
        <v>50</v>
      </c>
    </row>
    <row r="24" spans="1:15" ht="23.25" customHeight="1" x14ac:dyDescent="0.2">
      <c r="A24" s="1244" t="s">
        <v>119</v>
      </c>
      <c r="B24" s="1245"/>
      <c r="C24" s="1245"/>
      <c r="D24" s="1245"/>
      <c r="E24" s="1245"/>
      <c r="F24" s="1245"/>
      <c r="G24" s="1258"/>
      <c r="H24" s="1258"/>
      <c r="I24" s="1259"/>
      <c r="J24" s="1245"/>
      <c r="K24" s="1245">
        <f>[32]List1!$K$23</f>
        <v>450</v>
      </c>
      <c r="L24" s="1245"/>
      <c r="M24" s="1260">
        <f>[32]List1!$M$23</f>
        <v>650</v>
      </c>
      <c r="N24" s="1260"/>
      <c r="O24" s="1247">
        <f>SUM(B24:N24)</f>
        <v>1100</v>
      </c>
    </row>
    <row r="25" spans="1:15" ht="24.75" hidden="1" customHeight="1" x14ac:dyDescent="0.2">
      <c r="A25" s="1244" t="s">
        <v>525</v>
      </c>
      <c r="B25" s="1245"/>
      <c r="C25" s="1245"/>
      <c r="D25" s="1245"/>
      <c r="E25" s="1245"/>
      <c r="F25" s="1245"/>
      <c r="G25" s="1258"/>
      <c r="H25" s="1258"/>
      <c r="I25" s="1259"/>
      <c r="J25" s="1245"/>
      <c r="K25" s="1245"/>
      <c r="L25" s="1245"/>
      <c r="M25" s="1260"/>
      <c r="N25" s="1260"/>
      <c r="O25" s="1247">
        <f>SUM(B25:N25)</f>
        <v>0</v>
      </c>
    </row>
    <row r="26" spans="1:15" ht="33" customHeight="1" x14ac:dyDescent="0.2">
      <c r="A26" s="1261" t="s">
        <v>168</v>
      </c>
      <c r="B26" s="1262"/>
      <c r="C26" s="1262"/>
      <c r="D26" s="1262"/>
      <c r="E26" s="1262"/>
      <c r="F26" s="1262">
        <f>[32]List1!$F$25</f>
        <v>0</v>
      </c>
      <c r="G26" s="1258"/>
      <c r="H26" s="1258"/>
      <c r="I26" s="1259"/>
      <c r="J26" s="1245"/>
      <c r="K26" s="1245"/>
      <c r="L26" s="1245"/>
      <c r="M26" s="1260">
        <f>[32]List1!$M$25</f>
        <v>250</v>
      </c>
      <c r="N26" s="1260"/>
      <c r="O26" s="1247">
        <f>SUM(B26:N26)</f>
        <v>250</v>
      </c>
    </row>
    <row r="27" spans="1:15" ht="33" customHeight="1" x14ac:dyDescent="0.2">
      <c r="A27" s="1261" t="s">
        <v>572</v>
      </c>
      <c r="B27" s="1262"/>
      <c r="C27" s="1262"/>
      <c r="D27" s="1262"/>
      <c r="E27" s="1262"/>
      <c r="F27" s="1262"/>
      <c r="G27" s="1258"/>
      <c r="H27" s="1258">
        <f>[32]List1!$H$26</f>
        <v>800</v>
      </c>
      <c r="I27" s="1259"/>
      <c r="J27" s="1245"/>
      <c r="K27" s="1245"/>
      <c r="L27" s="1245">
        <f>[32]List1!$L$26</f>
        <v>1700</v>
      </c>
      <c r="M27" s="1260"/>
      <c r="N27" s="1260"/>
      <c r="O27" s="1247">
        <f>SUM(B27:N27)</f>
        <v>2500</v>
      </c>
    </row>
    <row r="28" spans="1:15" ht="24" customHeight="1" x14ac:dyDescent="0.2">
      <c r="A28" s="1233">
        <v>522</v>
      </c>
      <c r="B28" s="1234"/>
      <c r="C28" s="1234"/>
      <c r="D28" s="1234"/>
      <c r="E28" s="1234"/>
      <c r="F28" s="1234">
        <f>SUM(F26:F27)</f>
        <v>0</v>
      </c>
      <c r="G28" s="1253"/>
      <c r="H28" s="1253">
        <f>SUM(H24:H27)</f>
        <v>800</v>
      </c>
      <c r="I28" s="1254"/>
      <c r="J28" s="1256"/>
      <c r="K28" s="1256">
        <f>SUM(K24:K27)</f>
        <v>450</v>
      </c>
      <c r="L28" s="1256">
        <f t="shared" ref="L28" si="6">SUM(L24:L27)</f>
        <v>1700</v>
      </c>
      <c r="M28" s="1257">
        <f>SUM(M23:M27)</f>
        <v>950</v>
      </c>
      <c r="N28" s="1257"/>
      <c r="O28" s="1248">
        <f>SUM(O23:O27)</f>
        <v>3900</v>
      </c>
    </row>
    <row r="29" spans="1:15" ht="30.75" customHeight="1" x14ac:dyDescent="0.2">
      <c r="A29" s="1047" t="s">
        <v>534</v>
      </c>
      <c r="B29" s="975"/>
      <c r="C29" s="975"/>
      <c r="D29" s="975"/>
      <c r="E29" s="975"/>
      <c r="F29" s="975"/>
      <c r="G29" s="1048">
        <f>[32]List1!$G$28</f>
        <v>7028</v>
      </c>
      <c r="H29" s="1048"/>
      <c r="I29" s="1049"/>
      <c r="J29" s="1050"/>
      <c r="K29" s="1050"/>
      <c r="L29" s="1050"/>
      <c r="M29" s="985"/>
      <c r="N29" s="985"/>
      <c r="O29" s="1243">
        <f>SUM(B29:N29)</f>
        <v>7028</v>
      </c>
    </row>
    <row r="30" spans="1:15" ht="24" customHeight="1" x14ac:dyDescent="0.2">
      <c r="A30" s="1244" t="s">
        <v>526</v>
      </c>
      <c r="B30" s="1245"/>
      <c r="C30" s="1245">
        <f>[32]List1!$C$29</f>
        <v>1500</v>
      </c>
      <c r="D30" s="1245"/>
      <c r="E30" s="1245">
        <f>[32]List1!$E$29</f>
        <v>270</v>
      </c>
      <c r="F30" s="1234"/>
      <c r="G30" s="1253"/>
      <c r="H30" s="1253"/>
      <c r="I30" s="1254"/>
      <c r="J30" s="1256"/>
      <c r="K30" s="1256"/>
      <c r="L30" s="1256"/>
      <c r="M30" s="1257"/>
      <c r="N30" s="1257"/>
      <c r="O30" s="1243">
        <f>SUM(B30:N30)</f>
        <v>1770</v>
      </c>
    </row>
    <row r="31" spans="1:15" ht="21.75" customHeight="1" x14ac:dyDescent="0.2">
      <c r="A31" s="1233">
        <v>533</v>
      </c>
      <c r="B31" s="1234"/>
      <c r="C31" s="1234">
        <f>SUM(C30:C30)</f>
        <v>1500</v>
      </c>
      <c r="D31" s="1234"/>
      <c r="E31" s="1234">
        <f>SUM(E30:E30)</f>
        <v>270</v>
      </c>
      <c r="F31" s="1234"/>
      <c r="G31" s="1234">
        <f>SUM(G29:G30)</f>
        <v>7028</v>
      </c>
      <c r="H31" s="1234"/>
      <c r="I31" s="1234"/>
      <c r="J31" s="1234"/>
      <c r="K31" s="1234"/>
      <c r="L31" s="1234"/>
      <c r="M31" s="1235"/>
      <c r="N31" s="1235"/>
      <c r="O31" s="1248">
        <f>SUM(O29:O30)</f>
        <v>8798</v>
      </c>
    </row>
    <row r="32" spans="1:15" ht="24" hidden="1" customHeight="1" x14ac:dyDescent="0.2">
      <c r="A32" s="1244" t="s">
        <v>51</v>
      </c>
      <c r="B32" s="1245"/>
      <c r="C32" s="1245"/>
      <c r="D32" s="1245"/>
      <c r="E32" s="1245"/>
      <c r="F32" s="1245"/>
      <c r="G32" s="1258"/>
      <c r="H32" s="1258"/>
      <c r="I32" s="1259"/>
      <c r="J32" s="1245"/>
      <c r="K32" s="1245"/>
      <c r="L32" s="1245"/>
      <c r="M32" s="1263"/>
      <c r="N32" s="1263"/>
      <c r="O32" s="1249">
        <f>SUM(B32:N32)</f>
        <v>0</v>
      </c>
    </row>
    <row r="33" spans="1:16" ht="24" hidden="1" customHeight="1" x14ac:dyDescent="0.2">
      <c r="A33" s="1244" t="s">
        <v>136</v>
      </c>
      <c r="B33" s="1245"/>
      <c r="C33" s="1245"/>
      <c r="D33" s="1245"/>
      <c r="E33" s="1245"/>
      <c r="F33" s="1245"/>
      <c r="G33" s="1258"/>
      <c r="H33" s="1258"/>
      <c r="I33" s="1259"/>
      <c r="J33" s="1245"/>
      <c r="K33" s="1245"/>
      <c r="L33" s="1245"/>
      <c r="M33" s="1263"/>
      <c r="N33" s="1263"/>
      <c r="O33" s="1249">
        <f>SUM(B33:N33)</f>
        <v>0</v>
      </c>
    </row>
    <row r="34" spans="1:16" ht="24" hidden="1" customHeight="1" x14ac:dyDescent="0.2">
      <c r="A34" s="1233">
        <v>549</v>
      </c>
      <c r="B34" s="1234">
        <f>SUM(B32:B33)</f>
        <v>0</v>
      </c>
      <c r="C34" s="1234">
        <f>SUM(C32:C33)</f>
        <v>0</v>
      </c>
      <c r="D34" s="1234">
        <f>SUM(D32:D33)</f>
        <v>0</v>
      </c>
      <c r="E34" s="1234">
        <f>SUM(E32:E33)</f>
        <v>0</v>
      </c>
      <c r="F34" s="1234">
        <f>SUM(F32)</f>
        <v>0</v>
      </c>
      <c r="G34" s="1253">
        <f t="shared" ref="G34:M34" si="7">SUM(G32:G33)</f>
        <v>0</v>
      </c>
      <c r="H34" s="1253">
        <f t="shared" si="7"/>
        <v>0</v>
      </c>
      <c r="I34" s="1254">
        <f t="shared" si="7"/>
        <v>0</v>
      </c>
      <c r="J34" s="1256">
        <f t="shared" si="7"/>
        <v>0</v>
      </c>
      <c r="K34" s="1256">
        <f t="shared" si="7"/>
        <v>0</v>
      </c>
      <c r="L34" s="1256">
        <f t="shared" si="7"/>
        <v>0</v>
      </c>
      <c r="M34" s="1257">
        <f t="shared" si="7"/>
        <v>0</v>
      </c>
      <c r="N34" s="1257">
        <f>SUM(N32:N33)</f>
        <v>0</v>
      </c>
      <c r="O34" s="1248">
        <f>SUM(O32:O33)</f>
        <v>0</v>
      </c>
    </row>
    <row r="35" spans="1:16" ht="24" hidden="1" customHeight="1" x14ac:dyDescent="0.2">
      <c r="A35" s="1264" t="s">
        <v>137</v>
      </c>
      <c r="B35" s="1265"/>
      <c r="C35" s="1265"/>
      <c r="D35" s="1265"/>
      <c r="E35" s="1265"/>
      <c r="F35" s="1265"/>
      <c r="G35" s="1266"/>
      <c r="H35" s="1266"/>
      <c r="I35" s="1267"/>
      <c r="J35" s="1265"/>
      <c r="K35" s="1265"/>
      <c r="L35" s="1266"/>
      <c r="M35" s="1260">
        <v>0</v>
      </c>
      <c r="N35" s="1260">
        <v>0</v>
      </c>
      <c r="O35" s="1247">
        <f>SUM(B35:N35)</f>
        <v>0</v>
      </c>
    </row>
    <row r="36" spans="1:16" ht="24" customHeight="1" x14ac:dyDescent="0.2">
      <c r="A36" s="1264" t="s">
        <v>527</v>
      </c>
      <c r="B36" s="1265"/>
      <c r="C36" s="1265"/>
      <c r="D36" s="1265"/>
      <c r="E36" s="1265"/>
      <c r="F36" s="1265"/>
      <c r="G36" s="1266"/>
      <c r="H36" s="1266"/>
      <c r="I36" s="1267">
        <f>[32]List1!$I$35</f>
        <v>200</v>
      </c>
      <c r="J36" s="1265"/>
      <c r="K36" s="1265"/>
      <c r="L36" s="1266"/>
      <c r="M36" s="1260"/>
      <c r="N36" s="1260"/>
      <c r="O36" s="1247">
        <f>SUM(B36:N36)</f>
        <v>200</v>
      </c>
    </row>
    <row r="37" spans="1:16" ht="24" customHeight="1" thickBot="1" x14ac:dyDescent="0.25">
      <c r="A37" s="1268">
        <v>612</v>
      </c>
      <c r="B37" s="1176"/>
      <c r="C37" s="1176"/>
      <c r="D37" s="1176"/>
      <c r="E37" s="1176"/>
      <c r="F37" s="1176"/>
      <c r="G37" s="1269"/>
      <c r="H37" s="1269"/>
      <c r="I37" s="1270">
        <f>SUM(I35:I36)</f>
        <v>200</v>
      </c>
      <c r="J37" s="1271"/>
      <c r="K37" s="1271"/>
      <c r="L37" s="1269"/>
      <c r="M37" s="1272"/>
      <c r="N37" s="1272"/>
      <c r="O37" s="1177">
        <f>SUM(B37:M37)</f>
        <v>200</v>
      </c>
    </row>
    <row r="38" spans="1:16" ht="24.75" customHeight="1" thickTop="1" x14ac:dyDescent="0.2">
      <c r="A38" s="1273" t="s">
        <v>12</v>
      </c>
      <c r="B38" s="1274">
        <f t="shared" ref="B38:O38" si="8">B4+B7+B12+B17+B19+B22+B28+B31+B34+B37</f>
        <v>3960</v>
      </c>
      <c r="C38" s="1274">
        <f t="shared" si="8"/>
        <v>1500</v>
      </c>
      <c r="D38" s="1274">
        <f t="shared" si="8"/>
        <v>321</v>
      </c>
      <c r="E38" s="1274">
        <f t="shared" si="8"/>
        <v>320</v>
      </c>
      <c r="F38" s="1274">
        <f t="shared" si="8"/>
        <v>385</v>
      </c>
      <c r="G38" s="1274">
        <f t="shared" si="8"/>
        <v>9008</v>
      </c>
      <c r="H38" s="1274">
        <f t="shared" si="8"/>
        <v>1050</v>
      </c>
      <c r="I38" s="1274">
        <f t="shared" si="8"/>
        <v>200</v>
      </c>
      <c r="J38" s="1274">
        <f t="shared" si="8"/>
        <v>7534</v>
      </c>
      <c r="K38" s="1274">
        <f t="shared" si="8"/>
        <v>1260</v>
      </c>
      <c r="L38" s="1274">
        <f t="shared" si="8"/>
        <v>1700</v>
      </c>
      <c r="M38" s="1274">
        <f t="shared" si="8"/>
        <v>7865</v>
      </c>
      <c r="N38" s="1274">
        <f t="shared" si="8"/>
        <v>1775</v>
      </c>
      <c r="O38" s="1275">
        <f t="shared" si="8"/>
        <v>36878</v>
      </c>
      <c r="P38" s="96">
        <f>SUM(B38:N38)</f>
        <v>36878</v>
      </c>
    </row>
    <row r="39" spans="1:16" ht="12.75" customHeight="1" x14ac:dyDescent="0.2">
      <c r="A39" s="982"/>
      <c r="B39" s="983"/>
      <c r="C39" s="983"/>
      <c r="D39" s="984"/>
      <c r="E39" s="984"/>
      <c r="F39" s="984"/>
      <c r="G39" s="984"/>
      <c r="H39" s="984"/>
      <c r="I39" s="984"/>
      <c r="J39" s="984"/>
      <c r="K39" s="984"/>
      <c r="L39" s="984"/>
      <c r="M39" s="984"/>
      <c r="N39" s="984"/>
      <c r="O39" s="984"/>
    </row>
    <row r="40" spans="1:16" ht="100.5" thickBot="1" x14ac:dyDescent="0.25">
      <c r="A40" s="1276" t="s">
        <v>472</v>
      </c>
      <c r="B40" s="1277" t="s">
        <v>301</v>
      </c>
      <c r="C40" s="1278" t="s">
        <v>72</v>
      </c>
      <c r="D40" s="1279"/>
      <c r="E40" s="1280"/>
      <c r="F40" s="1280"/>
      <c r="G40" s="1281"/>
      <c r="H40" s="1281"/>
      <c r="I40" s="1281"/>
      <c r="J40" s="1281"/>
      <c r="K40" s="1281"/>
      <c r="L40" s="1281"/>
      <c r="M40" s="1281"/>
      <c r="N40" s="1281"/>
      <c r="O40" s="1281"/>
    </row>
    <row r="41" spans="1:16" ht="22.5" customHeight="1" thickTop="1" x14ac:dyDescent="0.2">
      <c r="A41" s="1114" t="s">
        <v>362</v>
      </c>
      <c r="B41" s="1282">
        <f>'[33]0639'!$B$3</f>
        <v>60</v>
      </c>
      <c r="C41" s="1283">
        <f>SUM(A41:B41)</f>
        <v>60</v>
      </c>
      <c r="D41" s="1279"/>
      <c r="E41" s="1280"/>
      <c r="F41" s="1280"/>
      <c r="G41" s="1281"/>
      <c r="H41" s="1281"/>
      <c r="I41" s="1281"/>
      <c r="J41" s="1281"/>
      <c r="K41" s="1281"/>
      <c r="L41" s="1281"/>
      <c r="M41" s="1281"/>
      <c r="N41" s="1281"/>
      <c r="O41" s="1281"/>
    </row>
    <row r="42" spans="1:16" ht="22.5" hidden="1" customHeight="1" x14ac:dyDescent="0.2">
      <c r="A42" s="772" t="s">
        <v>167</v>
      </c>
      <c r="B42" s="773"/>
      <c r="C42" s="774">
        <f>SUM(A42:B42)</f>
        <v>0</v>
      </c>
      <c r="D42" s="1279"/>
      <c r="E42" s="1280"/>
      <c r="F42" s="1280"/>
      <c r="G42" s="1281"/>
      <c r="H42" s="1281"/>
      <c r="I42" s="1281"/>
      <c r="J42" s="1281"/>
      <c r="K42" s="1281"/>
      <c r="L42" s="1281"/>
      <c r="M42" s="1281"/>
      <c r="N42" s="1281"/>
      <c r="O42" s="1281"/>
    </row>
    <row r="43" spans="1:16" ht="22.5" customHeight="1" x14ac:dyDescent="0.2">
      <c r="A43" s="769">
        <v>513</v>
      </c>
      <c r="B43" s="770">
        <f>SUM(B41:B42)</f>
        <v>60</v>
      </c>
      <c r="C43" s="771">
        <f>SUM(C41:C42)</f>
        <v>60</v>
      </c>
      <c r="D43" s="1279"/>
      <c r="E43" s="1280"/>
      <c r="F43" s="1280"/>
      <c r="G43" s="1281"/>
      <c r="H43" s="1281"/>
      <c r="I43" s="1281"/>
      <c r="J43" s="1281"/>
      <c r="K43" s="1281"/>
      <c r="L43" s="1281"/>
      <c r="M43" s="1281"/>
      <c r="N43" s="1281"/>
      <c r="O43" s="1281"/>
    </row>
    <row r="44" spans="1:16" ht="22.5" hidden="1" customHeight="1" x14ac:dyDescent="0.2">
      <c r="A44" s="772" t="s">
        <v>117</v>
      </c>
      <c r="B44" s="773"/>
      <c r="C44" s="774">
        <f>SUM(A44:B44)</f>
        <v>0</v>
      </c>
      <c r="D44" s="1279"/>
      <c r="E44" s="1280"/>
      <c r="F44" s="1280"/>
      <c r="G44" s="1281"/>
      <c r="H44" s="1281"/>
      <c r="I44" s="1281"/>
      <c r="J44" s="1281"/>
      <c r="K44" s="1281"/>
      <c r="L44" s="1281"/>
      <c r="M44" s="1281"/>
      <c r="N44" s="1281"/>
      <c r="O44" s="1281"/>
    </row>
    <row r="45" spans="1:16" ht="22.5" hidden="1" customHeight="1" x14ac:dyDescent="0.2">
      <c r="A45" s="772" t="s">
        <v>118</v>
      </c>
      <c r="B45" s="773"/>
      <c r="C45" s="774">
        <f>SUM(A45:B45)</f>
        <v>0</v>
      </c>
      <c r="D45" s="1279"/>
      <c r="E45" s="1280"/>
      <c r="F45" s="1280"/>
      <c r="G45" s="1281"/>
      <c r="H45" s="1281"/>
      <c r="I45" s="1281"/>
      <c r="J45" s="1281"/>
      <c r="K45" s="1281"/>
      <c r="L45" s="1281"/>
      <c r="M45" s="1281"/>
      <c r="N45" s="1281"/>
      <c r="O45" s="1281"/>
    </row>
    <row r="46" spans="1:16" ht="22.5" hidden="1" customHeight="1" x14ac:dyDescent="0.2">
      <c r="A46" s="769">
        <v>516</v>
      </c>
      <c r="B46" s="770">
        <f>SUM(B44:B45)</f>
        <v>0</v>
      </c>
      <c r="C46" s="771">
        <f>SUM(C44:C45)</f>
        <v>0</v>
      </c>
      <c r="D46" s="1279"/>
      <c r="E46" s="1280"/>
      <c r="F46" s="1280"/>
      <c r="G46" s="1281"/>
      <c r="H46" s="1281"/>
      <c r="I46" s="1281"/>
      <c r="J46" s="1281"/>
      <c r="K46" s="1281"/>
      <c r="L46" s="1281"/>
      <c r="M46" s="1281"/>
      <c r="N46" s="1281"/>
      <c r="O46" s="1281"/>
    </row>
    <row r="47" spans="1:16" ht="22.5" hidden="1" customHeight="1" x14ac:dyDescent="0.2">
      <c r="A47" s="775" t="s">
        <v>35</v>
      </c>
      <c r="B47" s="776"/>
      <c r="C47" s="771">
        <f>SUM(A47:B47)</f>
        <v>0</v>
      </c>
      <c r="D47" s="1279"/>
      <c r="E47" s="1280"/>
      <c r="F47" s="1280"/>
      <c r="G47" s="1281"/>
      <c r="H47" s="1281"/>
      <c r="I47" s="1281"/>
      <c r="J47" s="1281"/>
      <c r="K47" s="1281"/>
      <c r="L47" s="1281"/>
      <c r="M47" s="1281"/>
      <c r="N47" s="1281"/>
      <c r="O47" s="1281"/>
    </row>
    <row r="48" spans="1:16" ht="22.5" hidden="1" customHeight="1" x14ac:dyDescent="0.2">
      <c r="A48" s="769">
        <v>517</v>
      </c>
      <c r="B48" s="770">
        <f>SUM(B47)</f>
        <v>0</v>
      </c>
      <c r="C48" s="771">
        <f>SUM(C47)</f>
        <v>0</v>
      </c>
      <c r="D48" s="1279"/>
      <c r="E48" s="1280"/>
      <c r="F48" s="1280"/>
      <c r="G48" s="1281"/>
      <c r="H48" s="1281"/>
      <c r="I48" s="1281"/>
      <c r="J48" s="1281"/>
      <c r="K48" s="1281"/>
      <c r="L48" s="1281"/>
      <c r="M48" s="1281"/>
      <c r="N48" s="1281"/>
      <c r="O48" s="1281"/>
    </row>
    <row r="49" spans="1:15" ht="22.5" hidden="1" customHeight="1" x14ac:dyDescent="0.2">
      <c r="A49" s="772" t="s">
        <v>73</v>
      </c>
      <c r="B49" s="777"/>
      <c r="C49" s="774"/>
      <c r="D49" s="1279"/>
      <c r="E49" s="1280"/>
      <c r="F49" s="1280"/>
      <c r="G49" s="1281"/>
      <c r="H49" s="1281"/>
      <c r="I49" s="1281"/>
      <c r="J49" s="1281"/>
      <c r="K49" s="1281"/>
      <c r="L49" s="1281"/>
      <c r="M49" s="1281"/>
      <c r="N49" s="1281"/>
      <c r="O49" s="1281"/>
    </row>
    <row r="50" spans="1:15" ht="22.5" hidden="1" customHeight="1" x14ac:dyDescent="0.2">
      <c r="A50" s="769">
        <v>519</v>
      </c>
      <c r="B50" s="770">
        <f>SUM(B49)</f>
        <v>0</v>
      </c>
      <c r="C50" s="771">
        <f>SUM(C49)</f>
        <v>0</v>
      </c>
      <c r="D50" s="1279"/>
      <c r="E50" s="1280"/>
      <c r="F50" s="1280"/>
      <c r="G50" s="1281"/>
      <c r="H50" s="1281"/>
      <c r="I50" s="1281"/>
      <c r="J50" s="1281"/>
      <c r="K50" s="1281"/>
      <c r="L50" s="1281"/>
      <c r="M50" s="1281"/>
      <c r="N50" s="1281"/>
      <c r="O50" s="1281"/>
    </row>
    <row r="51" spans="1:15" ht="22.5" customHeight="1" x14ac:dyDescent="0.2">
      <c r="A51" s="775" t="s">
        <v>73</v>
      </c>
      <c r="B51" s="776">
        <f>'[33]0639'!$B$13</f>
        <v>200</v>
      </c>
      <c r="C51" s="778">
        <f>SUM(A51:B51)</f>
        <v>200</v>
      </c>
      <c r="D51" s="1279"/>
      <c r="E51" s="1280"/>
      <c r="F51" s="1280"/>
      <c r="G51" s="1281"/>
      <c r="H51" s="1281"/>
      <c r="I51" s="1281"/>
      <c r="J51" s="1281"/>
      <c r="K51" s="1281"/>
      <c r="L51" s="1281"/>
      <c r="M51" s="1281"/>
      <c r="N51" s="1281"/>
      <c r="O51" s="1281"/>
    </row>
    <row r="52" spans="1:15" ht="22.5" customHeight="1" x14ac:dyDescent="0.2">
      <c r="A52" s="769">
        <v>519</v>
      </c>
      <c r="B52" s="770">
        <f>SUM(B51:B51)</f>
        <v>200</v>
      </c>
      <c r="C52" s="771">
        <f>SUM(C51:C51)</f>
        <v>200</v>
      </c>
      <c r="D52" s="1279"/>
      <c r="E52" s="1280"/>
      <c r="F52" s="1280"/>
      <c r="G52" s="1281"/>
      <c r="H52" s="1281"/>
      <c r="I52" s="1281"/>
      <c r="J52" s="1281"/>
      <c r="K52" s="1281"/>
      <c r="L52" s="1281"/>
      <c r="M52" s="1281"/>
      <c r="N52" s="1281"/>
      <c r="O52" s="1281"/>
    </row>
    <row r="53" spans="1:15" ht="0.75" hidden="1" customHeight="1" x14ac:dyDescent="0.2">
      <c r="A53" s="775" t="s">
        <v>119</v>
      </c>
      <c r="B53" s="776"/>
      <c r="C53" s="778">
        <v>0</v>
      </c>
      <c r="D53" s="1279"/>
      <c r="E53" s="1280"/>
      <c r="F53" s="1280"/>
      <c r="G53" s="1281"/>
      <c r="H53" s="1281"/>
      <c r="I53" s="1281"/>
      <c r="J53" s="1281"/>
      <c r="K53" s="1281"/>
      <c r="L53" s="1281"/>
      <c r="M53" s="1281"/>
      <c r="N53" s="1281"/>
      <c r="O53" s="1281"/>
    </row>
    <row r="54" spans="1:15" ht="0.75" hidden="1" customHeight="1" x14ac:dyDescent="0.2">
      <c r="A54" s="775" t="s">
        <v>173</v>
      </c>
      <c r="B54" s="776">
        <v>0</v>
      </c>
      <c r="C54" s="778">
        <f>SUM(C53:C53)</f>
        <v>0</v>
      </c>
      <c r="D54" s="1279"/>
      <c r="E54" s="1280"/>
      <c r="F54" s="1280"/>
      <c r="G54" s="1281"/>
      <c r="H54" s="1281"/>
      <c r="I54" s="1281"/>
      <c r="J54" s="1281"/>
      <c r="K54" s="1281"/>
      <c r="L54" s="1281"/>
      <c r="M54" s="1281"/>
      <c r="N54" s="1281"/>
      <c r="O54" s="1281"/>
    </row>
    <row r="55" spans="1:15" ht="0.75" hidden="1" customHeight="1" x14ac:dyDescent="0.2">
      <c r="A55" s="769">
        <v>522</v>
      </c>
      <c r="B55" s="770">
        <f>SUM(B53:B54)</f>
        <v>0</v>
      </c>
      <c r="C55" s="771">
        <f>SUM(C54:C54)</f>
        <v>0</v>
      </c>
      <c r="D55" s="1279"/>
      <c r="E55" s="1280"/>
      <c r="F55" s="1280"/>
      <c r="G55" s="1281"/>
      <c r="H55" s="1281"/>
      <c r="I55" s="1281"/>
      <c r="J55" s="1281"/>
      <c r="K55" s="1281"/>
      <c r="L55" s="1281"/>
      <c r="M55" s="1281"/>
      <c r="N55" s="1281"/>
      <c r="O55" s="1281"/>
    </row>
    <row r="56" spans="1:15" ht="0.75" hidden="1" customHeight="1" x14ac:dyDescent="0.2">
      <c r="A56" s="772" t="s">
        <v>174</v>
      </c>
      <c r="B56" s="773"/>
      <c r="C56" s="778">
        <f>SUM(C55:C55)</f>
        <v>0</v>
      </c>
      <c r="D56" s="1279"/>
      <c r="E56" s="1280"/>
      <c r="F56" s="1280"/>
      <c r="G56" s="1281"/>
      <c r="H56" s="1281"/>
      <c r="I56" s="1281"/>
      <c r="J56" s="1281"/>
      <c r="K56" s="1281"/>
      <c r="L56" s="1281"/>
      <c r="M56" s="1281"/>
      <c r="N56" s="1281"/>
      <c r="O56" s="1281"/>
    </row>
    <row r="57" spans="1:15" ht="0.75" hidden="1" customHeight="1" x14ac:dyDescent="0.2">
      <c r="A57" s="769">
        <v>531</v>
      </c>
      <c r="B57" s="770">
        <f>SUM(B56)</f>
        <v>0</v>
      </c>
      <c r="C57" s="771">
        <f>SUM(C56:C56)</f>
        <v>0</v>
      </c>
      <c r="D57" s="1279"/>
      <c r="E57" s="1280"/>
      <c r="F57" s="1280"/>
      <c r="G57" s="1281"/>
      <c r="H57" s="1281"/>
      <c r="I57" s="1281"/>
      <c r="J57" s="1281"/>
      <c r="K57" s="1281"/>
      <c r="L57" s="1281"/>
      <c r="M57" s="1281"/>
      <c r="N57" s="1281"/>
      <c r="O57" s="1281"/>
    </row>
    <row r="58" spans="1:15" ht="22.5" customHeight="1" x14ac:dyDescent="0.2">
      <c r="A58" s="779" t="s">
        <v>288</v>
      </c>
      <c r="B58" s="780">
        <f>'[33]0639'!$B$20</f>
        <v>150</v>
      </c>
      <c r="C58" s="778">
        <f>SUM(B58)</f>
        <v>150</v>
      </c>
      <c r="D58" s="1279"/>
      <c r="E58" s="1280"/>
      <c r="F58" s="1280"/>
      <c r="G58" s="1281"/>
      <c r="H58" s="1281"/>
      <c r="I58" s="1281"/>
      <c r="J58" s="1281"/>
      <c r="K58" s="1281"/>
      <c r="L58" s="1281"/>
      <c r="M58" s="1281"/>
      <c r="N58" s="1281"/>
      <c r="O58" s="1281"/>
    </row>
    <row r="59" spans="1:15" ht="22.5" customHeight="1" thickBot="1" x14ac:dyDescent="0.25">
      <c r="A59" s="1284">
        <v>549</v>
      </c>
      <c r="B59" s="1285">
        <f>SUM(B58)</f>
        <v>150</v>
      </c>
      <c r="C59" s="1286">
        <f>SUM(B59)</f>
        <v>150</v>
      </c>
      <c r="D59" s="1279"/>
      <c r="E59" s="1280"/>
      <c r="F59" s="1280"/>
      <c r="G59" s="1281"/>
      <c r="H59" s="1281"/>
      <c r="I59" s="1281"/>
      <c r="J59" s="1281"/>
      <c r="K59" s="1281"/>
      <c r="L59" s="1281"/>
      <c r="M59" s="1281"/>
      <c r="N59" s="1281"/>
      <c r="O59" s="1281"/>
    </row>
    <row r="60" spans="1:15" ht="26.25" customHeight="1" thickTop="1" x14ac:dyDescent="0.2">
      <c r="A60" s="1169" t="s">
        <v>12</v>
      </c>
      <c r="B60" s="1287">
        <f>B43+B52+B59</f>
        <v>410</v>
      </c>
      <c r="C60" s="1288">
        <f>C43+C52+C59</f>
        <v>410</v>
      </c>
      <c r="D60" s="1279"/>
      <c r="E60" s="1280"/>
      <c r="F60" s="1280"/>
      <c r="G60" s="1281"/>
      <c r="H60" s="1281"/>
      <c r="I60" s="1281"/>
      <c r="J60" s="1281"/>
      <c r="K60" s="1281"/>
      <c r="L60" s="1281"/>
      <c r="M60" s="1281"/>
      <c r="N60" s="1281"/>
      <c r="O60" s="1281"/>
    </row>
  </sheetData>
  <mergeCells count="2">
    <mergeCell ref="N1:O1"/>
    <mergeCell ref="A1:M1"/>
  </mergeCells>
  <printOptions horizontalCentered="1"/>
  <pageMargins left="0.19685039370078741" right="0.15748031496062992" top="0.39370078740157483" bottom="0.47244094488188981" header="0.19685039370078741" footer="0.19685039370078741"/>
  <pageSetup paperSize="9" scale="52" orientation="portrait" r:id="rId1"/>
  <headerFooter alignWithMargins="0">
    <oddFooter>&amp;L&amp;"Times New Roman CE,Obyčejné"&amp;8Rozpočet na rok 2018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D26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40.140625" style="47" customWidth="1"/>
    <col min="2" max="2" width="18.140625" style="47" customWidth="1"/>
    <col min="3" max="3" width="16.85546875" style="47" customWidth="1"/>
    <col min="4" max="4" width="12.5703125" style="47" customWidth="1"/>
    <col min="5" max="16384" width="9.140625" style="47"/>
  </cols>
  <sheetData>
    <row r="1" spans="1:4" ht="44.25" customHeight="1" x14ac:dyDescent="0.2">
      <c r="A1" s="2225" t="s">
        <v>495</v>
      </c>
      <c r="B1" s="2225"/>
      <c r="C1" s="2257"/>
      <c r="D1" s="50" t="s">
        <v>1010</v>
      </c>
    </row>
    <row r="2" spans="1:4" ht="81.75" customHeight="1" thickBot="1" x14ac:dyDescent="0.25">
      <c r="A2" s="16" t="s">
        <v>473</v>
      </c>
      <c r="B2" s="256" t="s">
        <v>439</v>
      </c>
      <c r="C2" s="18" t="s">
        <v>72</v>
      </c>
    </row>
    <row r="3" spans="1:4" ht="21.75" customHeight="1" thickTop="1" x14ac:dyDescent="0.2">
      <c r="A3" s="781" t="s">
        <v>345</v>
      </c>
      <c r="B3" s="251">
        <f>'[34]0713'!$F$15</f>
        <v>2500</v>
      </c>
      <c r="C3" s="30">
        <f>SUM(B3)</f>
        <v>2500</v>
      </c>
    </row>
    <row r="4" spans="1:4" ht="20.25" customHeight="1" thickBot="1" x14ac:dyDescent="0.25">
      <c r="A4" s="782">
        <v>612</v>
      </c>
      <c r="B4" s="253">
        <f>SUM(B3)</f>
        <v>2500</v>
      </c>
      <c r="C4" s="74">
        <f>SUM(C3)</f>
        <v>2500</v>
      </c>
    </row>
    <row r="5" spans="1:4" ht="19.5" hidden="1" customHeight="1" thickTop="1" thickBot="1" x14ac:dyDescent="0.25">
      <c r="A5" s="254"/>
      <c r="B5" s="94"/>
      <c r="C5" s="255"/>
    </row>
    <row r="6" spans="1:4" ht="25.5" customHeight="1" thickTop="1" x14ac:dyDescent="0.2">
      <c r="A6" s="87" t="s">
        <v>12</v>
      </c>
      <c r="B6" s="77">
        <f>SUM(B4)</f>
        <v>2500</v>
      </c>
      <c r="C6" s="75">
        <f>SUM(B6)</f>
        <v>2500</v>
      </c>
    </row>
    <row r="7" spans="1:4" ht="17.25" customHeight="1" x14ac:dyDescent="0.2">
      <c r="A7" s="236"/>
      <c r="B7" s="236"/>
      <c r="C7" s="50"/>
    </row>
    <row r="8" spans="1:4" ht="54.75" customHeight="1" thickBot="1" x14ac:dyDescent="0.25">
      <c r="A8" s="456" t="s">
        <v>501</v>
      </c>
      <c r="B8" s="463" t="s">
        <v>102</v>
      </c>
      <c r="C8" s="402" t="s">
        <v>172</v>
      </c>
      <c r="D8" s="403" t="s">
        <v>72</v>
      </c>
    </row>
    <row r="9" spans="1:4" ht="20.25" customHeight="1" x14ac:dyDescent="0.2">
      <c r="A9" s="457" t="s">
        <v>9</v>
      </c>
      <c r="B9" s="464">
        <f>'[35]0710'!$B$3</f>
        <v>150</v>
      </c>
      <c r="C9" s="440"/>
      <c r="D9" s="441">
        <f>SUM(B9:C9)</f>
        <v>150</v>
      </c>
    </row>
    <row r="10" spans="1:4" ht="20.25" customHeight="1" x14ac:dyDescent="0.2">
      <c r="A10" s="458" t="s">
        <v>13</v>
      </c>
      <c r="B10" s="464">
        <f>'[35]0710'!$B$4</f>
        <v>340</v>
      </c>
      <c r="C10" s="442"/>
      <c r="D10" s="443">
        <f>SUM(B10:C10)</f>
        <v>340</v>
      </c>
    </row>
    <row r="11" spans="1:4" ht="20.25" customHeight="1" x14ac:dyDescent="0.2">
      <c r="A11" s="459">
        <v>513</v>
      </c>
      <c r="B11" s="451">
        <f>SUM(B9:B10)</f>
        <v>490</v>
      </c>
      <c r="C11" s="447"/>
      <c r="D11" s="448">
        <f>SUM(D9:D10)</f>
        <v>490</v>
      </c>
    </row>
    <row r="12" spans="1:4" ht="19.5" customHeight="1" x14ac:dyDescent="0.2">
      <c r="A12" s="460" t="s">
        <v>333</v>
      </c>
      <c r="B12" s="464"/>
      <c r="C12" s="444">
        <f>'[35]0710'!$D$6</f>
        <v>60</v>
      </c>
      <c r="D12" s="445">
        <f t="shared" ref="D12:D17" si="0">SUM(B12:C12)</f>
        <v>60</v>
      </c>
    </row>
    <row r="13" spans="1:4" ht="20.25" customHeight="1" x14ac:dyDescent="0.2">
      <c r="A13" s="459">
        <v>515</v>
      </c>
      <c r="B13" s="451">
        <f>SUM(B12)</f>
        <v>0</v>
      </c>
      <c r="C13" s="447">
        <f>SUM(C12)</f>
        <v>60</v>
      </c>
      <c r="D13" s="448">
        <f t="shared" si="0"/>
        <v>60</v>
      </c>
    </row>
    <row r="14" spans="1:4" ht="20.25" customHeight="1" x14ac:dyDescent="0.2">
      <c r="A14" s="458" t="s">
        <v>153</v>
      </c>
      <c r="B14" s="464">
        <f>'[35]0710'!$B$8</f>
        <v>500</v>
      </c>
      <c r="C14" s="442"/>
      <c r="D14" s="443">
        <f t="shared" si="0"/>
        <v>500</v>
      </c>
    </row>
    <row r="15" spans="1:4" ht="20.25" customHeight="1" x14ac:dyDescent="0.2">
      <c r="A15" s="458" t="s">
        <v>502</v>
      </c>
      <c r="B15" s="464">
        <f>'[35]0710'!$B$9</f>
        <v>130</v>
      </c>
      <c r="C15" s="965"/>
      <c r="D15" s="443">
        <f t="shared" si="0"/>
        <v>130</v>
      </c>
    </row>
    <row r="16" spans="1:4" ht="20.25" customHeight="1" x14ac:dyDescent="0.2">
      <c r="A16" s="458" t="s">
        <v>503</v>
      </c>
      <c r="B16" s="464">
        <f>'[35]0710'!$B$10</f>
        <v>100</v>
      </c>
      <c r="C16" s="965"/>
      <c r="D16" s="443">
        <f t="shared" si="0"/>
        <v>100</v>
      </c>
    </row>
    <row r="17" spans="1:4" ht="20.25" customHeight="1" x14ac:dyDescent="0.2">
      <c r="A17" s="460" t="s">
        <v>118</v>
      </c>
      <c r="B17" s="464">
        <f>'[35]0710'!$B$11</f>
        <v>17039</v>
      </c>
      <c r="C17" s="444">
        <f>'[35]0710'!$D$11</f>
        <v>150</v>
      </c>
      <c r="D17" s="443">
        <f t="shared" si="0"/>
        <v>17189</v>
      </c>
    </row>
    <row r="18" spans="1:4" ht="20.25" customHeight="1" x14ac:dyDescent="0.2">
      <c r="A18" s="459">
        <v>516</v>
      </c>
      <c r="B18" s="451">
        <f>SUM(B14:B17)</f>
        <v>17769</v>
      </c>
      <c r="C18" s="447">
        <f>SUM(C14:C17)</f>
        <v>150</v>
      </c>
      <c r="D18" s="448">
        <f>SUM(D14:D17)</f>
        <v>17919</v>
      </c>
    </row>
    <row r="19" spans="1:4" ht="19.5" customHeight="1" x14ac:dyDescent="0.2">
      <c r="A19" s="460" t="s">
        <v>17</v>
      </c>
      <c r="B19" s="464">
        <f>'[35]0710'!$B$13</f>
        <v>300</v>
      </c>
      <c r="C19" s="442">
        <f>'[35]0710'!$D$13</f>
        <v>80</v>
      </c>
      <c r="D19" s="443">
        <f>SUM(B19:C19)</f>
        <v>380</v>
      </c>
    </row>
    <row r="20" spans="1:4" ht="20.25" hidden="1" customHeight="1" x14ac:dyDescent="0.2">
      <c r="A20" s="460" t="s">
        <v>34</v>
      </c>
      <c r="B20" s="464"/>
      <c r="C20" s="442"/>
      <c r="D20" s="443">
        <f>SUM(B20:C20)</f>
        <v>0</v>
      </c>
    </row>
    <row r="21" spans="1:4" ht="20.25" customHeight="1" x14ac:dyDescent="0.2">
      <c r="A21" s="460" t="s">
        <v>35</v>
      </c>
      <c r="B21" s="464">
        <f>'[35]0710'!$B$15</f>
        <v>10</v>
      </c>
      <c r="C21" s="442"/>
      <c r="D21" s="443">
        <f>SUM(B21:C21)</f>
        <v>10</v>
      </c>
    </row>
    <row r="22" spans="1:4" ht="20.25" customHeight="1" x14ac:dyDescent="0.2">
      <c r="A22" s="459">
        <v>517</v>
      </c>
      <c r="B22" s="451">
        <f>SUM(B19:B21)</f>
        <v>310</v>
      </c>
      <c r="C22" s="447">
        <f>SUM(C19:C21)</f>
        <v>80</v>
      </c>
      <c r="D22" s="448">
        <f>SUM(D19:D21)</f>
        <v>390</v>
      </c>
    </row>
    <row r="23" spans="1:4" ht="20.25" customHeight="1" x14ac:dyDescent="0.2">
      <c r="A23" s="460" t="s">
        <v>73</v>
      </c>
      <c r="B23" s="464">
        <f>'[35]0710'!$B$17</f>
        <v>70</v>
      </c>
      <c r="C23" s="446"/>
      <c r="D23" s="449">
        <f>SUM(B23:C23)</f>
        <v>70</v>
      </c>
    </row>
    <row r="24" spans="1:4" ht="20.25" customHeight="1" x14ac:dyDescent="0.2">
      <c r="A24" s="459">
        <v>519</v>
      </c>
      <c r="B24" s="451">
        <f>SUM(B23)</f>
        <v>70</v>
      </c>
      <c r="C24" s="450"/>
      <c r="D24" s="451">
        <f>SUM(D23)</f>
        <v>70</v>
      </c>
    </row>
    <row r="25" spans="1:4" ht="1.5" customHeight="1" thickBot="1" x14ac:dyDescent="0.25">
      <c r="A25" s="461"/>
      <c r="B25" s="453"/>
      <c r="C25" s="452"/>
      <c r="D25" s="453"/>
    </row>
    <row r="26" spans="1:4" ht="25.5" customHeight="1" x14ac:dyDescent="0.2">
      <c r="A26" s="462" t="s">
        <v>12</v>
      </c>
      <c r="B26" s="455">
        <f>B11+B18+B22+B24+B25</f>
        <v>18639</v>
      </c>
      <c r="C26" s="454">
        <f>C11+C13+C18+C22+C24+C25</f>
        <v>290</v>
      </c>
      <c r="D26" s="455">
        <f>D11+D13+D18+D22+D24+D25</f>
        <v>18929</v>
      </c>
    </row>
  </sheetData>
  <mergeCells count="1">
    <mergeCell ref="A1:C1"/>
  </mergeCells>
  <phoneticPr fontId="0" type="noConversion"/>
  <printOptions horizontalCentered="1"/>
  <pageMargins left="0.43307086614173229" right="0.43307086614173229" top="0.55118110236220474" bottom="0.39370078740157483" header="0.23622047244094491" footer="0.19685039370078741"/>
  <pageSetup paperSize="9" scale="95" orientation="portrait" r:id="rId1"/>
  <headerFooter alignWithMargins="0">
    <oddFooter>&amp;L&amp;"Times New Roman CE,Obyčejné"&amp;9Rozpočet na rok 2018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topLeftCell="A10" zoomScaleNormal="100" zoomScaleSheetLayoutView="100" workbookViewId="0">
      <selection activeCell="J13" sqref="J13"/>
    </sheetView>
  </sheetViews>
  <sheetFormatPr defaultRowHeight="12.75" x14ac:dyDescent="0.2"/>
  <cols>
    <col min="1" max="1" width="40.140625" style="47" customWidth="1"/>
    <col min="2" max="5" width="15.5703125" style="47" customWidth="1"/>
    <col min="6" max="16384" width="9.140625" style="47"/>
  </cols>
  <sheetData>
    <row r="1" spans="1:5" ht="47.25" customHeight="1" x14ac:dyDescent="0.2">
      <c r="A1" s="2225" t="s">
        <v>496</v>
      </c>
      <c r="B1" s="2225"/>
      <c r="C1" s="2225"/>
      <c r="D1" s="50" t="s">
        <v>1011</v>
      </c>
    </row>
    <row r="2" spans="1:5" ht="70.5" customHeight="1" thickBot="1" x14ac:dyDescent="0.25">
      <c r="A2" s="783" t="s">
        <v>573</v>
      </c>
      <c r="B2" s="691" t="s">
        <v>416</v>
      </c>
      <c r="C2" s="691" t="s">
        <v>72</v>
      </c>
      <c r="D2" s="784"/>
      <c r="E2" s="94"/>
    </row>
    <row r="3" spans="1:5" ht="20.25" customHeight="1" thickTop="1" x14ac:dyDescent="0.2">
      <c r="A3" s="1114" t="s">
        <v>13</v>
      </c>
      <c r="B3" s="1115">
        <f>'[36]0739'!$B$3</f>
        <v>114</v>
      </c>
      <c r="C3" s="1116">
        <f>B3</f>
        <v>114</v>
      </c>
      <c r="D3" s="1117"/>
      <c r="E3" s="38"/>
    </row>
    <row r="4" spans="1:5" ht="18" customHeight="1" x14ac:dyDescent="0.2">
      <c r="A4" s="1118">
        <v>513</v>
      </c>
      <c r="B4" s="1119">
        <f>SUM(B3)</f>
        <v>114</v>
      </c>
      <c r="C4" s="1120">
        <f>B4</f>
        <v>114</v>
      </c>
      <c r="D4" s="1121"/>
      <c r="E4" s="38"/>
    </row>
    <row r="5" spans="1:5" ht="20.25" hidden="1" customHeight="1" x14ac:dyDescent="0.2">
      <c r="A5" s="772" t="s">
        <v>117</v>
      </c>
      <c r="B5" s="1122"/>
      <c r="C5" s="1123">
        <f>B5</f>
        <v>0</v>
      </c>
      <c r="D5" s="1124"/>
      <c r="E5" s="94"/>
    </row>
    <row r="6" spans="1:5" ht="21.75" customHeight="1" x14ac:dyDescent="0.2">
      <c r="A6" s="772" t="s">
        <v>118</v>
      </c>
      <c r="B6" s="1125">
        <f>'[36]0739'!$B$6</f>
        <v>605</v>
      </c>
      <c r="C6" s="1123">
        <f>B6</f>
        <v>605</v>
      </c>
      <c r="D6" s="1126"/>
      <c r="E6" s="59"/>
    </row>
    <row r="7" spans="1:5" ht="18" customHeight="1" x14ac:dyDescent="0.2">
      <c r="A7" s="1118">
        <v>516</v>
      </c>
      <c r="B7" s="1119">
        <f>SUM(B5:B6)</f>
        <v>605</v>
      </c>
      <c r="C7" s="1120">
        <f t="shared" ref="C7:C15" si="0">B7</f>
        <v>605</v>
      </c>
      <c r="D7" s="1126"/>
      <c r="E7" s="59"/>
    </row>
    <row r="8" spans="1:5" ht="20.25" hidden="1" customHeight="1" x14ac:dyDescent="0.2">
      <c r="A8" s="772" t="s">
        <v>34</v>
      </c>
      <c r="B8" s="1122"/>
      <c r="C8" s="1123">
        <f t="shared" si="0"/>
        <v>0</v>
      </c>
      <c r="D8" s="1126"/>
      <c r="E8" s="59"/>
    </row>
    <row r="9" spans="1:5" ht="20.25" customHeight="1" x14ac:dyDescent="0.2">
      <c r="A9" s="772" t="s">
        <v>35</v>
      </c>
      <c r="B9" s="1125">
        <f>'[36]0739'!$B$9</f>
        <v>211</v>
      </c>
      <c r="C9" s="1123">
        <f t="shared" si="0"/>
        <v>211</v>
      </c>
      <c r="D9" s="1124"/>
      <c r="E9" s="94"/>
    </row>
    <row r="10" spans="1:5" ht="20.25" customHeight="1" x14ac:dyDescent="0.2">
      <c r="A10" s="1118">
        <v>517</v>
      </c>
      <c r="B10" s="1119">
        <f>SUM(B8:B9)</f>
        <v>211</v>
      </c>
      <c r="C10" s="1120">
        <f t="shared" si="0"/>
        <v>211</v>
      </c>
      <c r="D10" s="1121"/>
      <c r="E10" s="465"/>
    </row>
    <row r="11" spans="1:5" ht="20.25" customHeight="1" x14ac:dyDescent="0.2">
      <c r="A11" s="772" t="s">
        <v>73</v>
      </c>
      <c r="B11" s="1122">
        <f>'[36]0739'!$B$11</f>
        <v>300</v>
      </c>
      <c r="C11" s="1123">
        <f t="shared" si="0"/>
        <v>300</v>
      </c>
      <c r="D11" s="1124"/>
      <c r="E11" s="466"/>
    </row>
    <row r="12" spans="1:5" ht="20.25" customHeight="1" x14ac:dyDescent="0.2">
      <c r="A12" s="1118">
        <v>519</v>
      </c>
      <c r="B12" s="1119">
        <f>SUM(B11)</f>
        <v>300</v>
      </c>
      <c r="C12" s="1120">
        <f t="shared" si="0"/>
        <v>300</v>
      </c>
      <c r="D12" s="1126"/>
      <c r="E12" s="59"/>
    </row>
    <row r="13" spans="1:5" ht="19.5" customHeight="1" x14ac:dyDescent="0.2">
      <c r="A13" s="772" t="s">
        <v>348</v>
      </c>
      <c r="B13" s="1122">
        <f>'[36]0739'!$B$13</f>
        <v>220</v>
      </c>
      <c r="C13" s="1123">
        <f t="shared" si="0"/>
        <v>220</v>
      </c>
      <c r="D13" s="1117"/>
      <c r="E13" s="59"/>
    </row>
    <row r="14" spans="1:5" ht="20.25" hidden="1" customHeight="1" x14ac:dyDescent="0.2">
      <c r="A14" s="772" t="s">
        <v>417</v>
      </c>
      <c r="B14" s="1125"/>
      <c r="C14" s="1123">
        <f t="shared" si="0"/>
        <v>0</v>
      </c>
      <c r="D14" s="1124"/>
      <c r="E14" s="94"/>
    </row>
    <row r="15" spans="1:5" ht="20.25" customHeight="1" x14ac:dyDescent="0.2">
      <c r="A15" s="1127">
        <v>529</v>
      </c>
      <c r="B15" s="1128">
        <f>SUM(B13:B14)</f>
        <v>220</v>
      </c>
      <c r="C15" s="1129">
        <f t="shared" si="0"/>
        <v>220</v>
      </c>
      <c r="D15" s="1126"/>
      <c r="E15" s="59"/>
    </row>
    <row r="16" spans="1:5" ht="32.25" customHeight="1" x14ac:dyDescent="0.2">
      <c r="A16" s="1016" t="s">
        <v>530</v>
      </c>
      <c r="B16" s="1017">
        <f>'[36]0739'!$B$16</f>
        <v>200</v>
      </c>
      <c r="C16" s="1018">
        <f>B16</f>
        <v>200</v>
      </c>
      <c r="D16" s="1126"/>
      <c r="E16" s="59"/>
    </row>
    <row r="17" spans="1:5" ht="20.25" customHeight="1" thickBot="1" x14ac:dyDescent="0.25">
      <c r="A17" s="1130">
        <v>531</v>
      </c>
      <c r="B17" s="1131">
        <f>SUM(B16)</f>
        <v>200</v>
      </c>
      <c r="C17" s="1132">
        <f>SUM(B17)</f>
        <v>200</v>
      </c>
      <c r="D17" s="1126"/>
      <c r="E17" s="59"/>
    </row>
    <row r="18" spans="1:5" ht="33" customHeight="1" thickTop="1" x14ac:dyDescent="0.2">
      <c r="A18" s="1133" t="s">
        <v>12</v>
      </c>
      <c r="B18" s="1134">
        <f>B4+B7+B10+B12+B15+B17</f>
        <v>1650</v>
      </c>
      <c r="C18" s="1134">
        <f>C4+C7+C10+C12+C15+C17</f>
        <v>1650</v>
      </c>
      <c r="D18" s="1124"/>
      <c r="E18" s="94"/>
    </row>
    <row r="19" spans="1:5" ht="12" customHeight="1" x14ac:dyDescent="0.2">
      <c r="A19" s="1135"/>
      <c r="B19" s="1136"/>
      <c r="C19" s="1136"/>
      <c r="D19" s="1137"/>
      <c r="E19" s="83"/>
    </row>
    <row r="20" spans="1:5" ht="103.5" customHeight="1" thickBot="1" x14ac:dyDescent="0.25">
      <c r="A20" s="2258" t="s">
        <v>355</v>
      </c>
      <c r="B20" s="2259"/>
      <c r="C20" s="1138" t="s">
        <v>274</v>
      </c>
      <c r="D20" s="1139" t="s">
        <v>72</v>
      </c>
      <c r="E20" s="51"/>
    </row>
    <row r="21" spans="1:5" ht="21" customHeight="1" thickTop="1" x14ac:dyDescent="0.2">
      <c r="A21" s="2260" t="s">
        <v>474</v>
      </c>
      <c r="B21" s="2261"/>
      <c r="C21" s="1140">
        <f>'[37]0741'!$E$6</f>
        <v>19117.2</v>
      </c>
      <c r="D21" s="1141">
        <f>SUM(C21)</f>
        <v>19117.2</v>
      </c>
      <c r="E21" s="51"/>
    </row>
    <row r="22" spans="1:5" ht="21.75" customHeight="1" thickBot="1" x14ac:dyDescent="0.25">
      <c r="A22" s="2262">
        <v>516</v>
      </c>
      <c r="B22" s="2263"/>
      <c r="C22" s="1142">
        <f>C21</f>
        <v>19117.2</v>
      </c>
      <c r="D22" s="1143">
        <f>SUM(D21:D21)</f>
        <v>19117.2</v>
      </c>
      <c r="E22" s="51"/>
    </row>
    <row r="23" spans="1:5" ht="33.75" customHeight="1" thickTop="1" x14ac:dyDescent="0.2">
      <c r="A23" s="2264" t="s">
        <v>12</v>
      </c>
      <c r="B23" s="2261"/>
      <c r="C23" s="1144">
        <f>SUM(C22)</f>
        <v>19117.2</v>
      </c>
      <c r="D23" s="1145">
        <f>SUM(D22)</f>
        <v>19117.2</v>
      </c>
      <c r="E23" s="51"/>
    </row>
    <row r="24" spans="1:5" ht="14.25" x14ac:dyDescent="0.2">
      <c r="A24" s="431"/>
      <c r="B24" s="431"/>
      <c r="C24" s="431"/>
      <c r="D24" s="431"/>
    </row>
  </sheetData>
  <mergeCells count="5">
    <mergeCell ref="A20:B20"/>
    <mergeCell ref="A21:B21"/>
    <mergeCell ref="A22:B22"/>
    <mergeCell ref="A23:B23"/>
    <mergeCell ref="A1:C1"/>
  </mergeCells>
  <printOptions horizontalCentered="1"/>
  <pageMargins left="0.47244094488188981" right="0.39370078740157483" top="0.55118110236220474" bottom="0.39370078740157483" header="0.23622047244094491" footer="0.19685039370078741"/>
  <pageSetup paperSize="9" scale="95" orientation="portrait" r:id="rId1"/>
  <headerFooter alignWithMargins="0">
    <oddFooter>&amp;L&amp;"Times New Roman CE,Obyčejné"&amp;9Rozpočet na rok 2018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3" tint="0.79998168889431442"/>
  </sheetPr>
  <dimension ref="A1:F34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38.5703125" style="4" customWidth="1"/>
    <col min="2" max="4" width="14.140625" style="4" customWidth="1"/>
    <col min="5" max="5" width="14.140625" style="4" hidden="1" customWidth="1"/>
    <col min="6" max="6" width="15.42578125" style="4" customWidth="1"/>
    <col min="7" max="16384" width="9.140625" style="4"/>
  </cols>
  <sheetData>
    <row r="1" spans="1:6" ht="34.5" customHeight="1" x14ac:dyDescent="0.2">
      <c r="A1" s="2267" t="s">
        <v>497</v>
      </c>
      <c r="B1" s="2268"/>
      <c r="C1" s="2269"/>
      <c r="D1" s="2269"/>
      <c r="E1" s="408"/>
      <c r="F1" s="50" t="s">
        <v>1012</v>
      </c>
    </row>
    <row r="2" spans="1:6" ht="6.75" customHeight="1" x14ac:dyDescent="0.2">
      <c r="A2" s="237"/>
      <c r="B2" s="94"/>
      <c r="C2" s="94"/>
      <c r="D2" s="83"/>
      <c r="E2" s="83"/>
    </row>
    <row r="3" spans="1:6" ht="74.25" customHeight="1" thickBot="1" x14ac:dyDescent="0.25">
      <c r="A3" s="783" t="s">
        <v>475</v>
      </c>
      <c r="B3" s="691" t="s">
        <v>342</v>
      </c>
      <c r="C3" s="795" t="s">
        <v>343</v>
      </c>
      <c r="D3" s="796" t="s">
        <v>344</v>
      </c>
      <c r="E3" s="692" t="s">
        <v>426</v>
      </c>
      <c r="F3" s="692" t="s">
        <v>72</v>
      </c>
    </row>
    <row r="4" spans="1:6" ht="17.25" customHeight="1" thickTop="1" x14ac:dyDescent="0.2">
      <c r="A4" s="724" t="s">
        <v>16</v>
      </c>
      <c r="B4" s="710">
        <f>'[38]0813'!$B$8</f>
        <v>2</v>
      </c>
      <c r="C4" s="740">
        <f>'[38]0813'!$C$8</f>
        <v>2000</v>
      </c>
      <c r="D4" s="741">
        <f>'[38]0813'!$D$8</f>
        <v>2000</v>
      </c>
      <c r="E4" s="858"/>
      <c r="F4" s="700">
        <f>SUM(B4:D4)</f>
        <v>4002</v>
      </c>
    </row>
    <row r="5" spans="1:6" ht="17.25" customHeight="1" x14ac:dyDescent="0.2">
      <c r="A5" s="764">
        <v>516</v>
      </c>
      <c r="B5" s="786">
        <f>SUM(B4:B4)</f>
        <v>2</v>
      </c>
      <c r="C5" s="529">
        <f>SUM(C4:C4)</f>
        <v>2000</v>
      </c>
      <c r="D5" s="735">
        <f>SUM(D4:D4)</f>
        <v>2000</v>
      </c>
      <c r="E5" s="735"/>
      <c r="F5" s="736">
        <f>SUM(F4:F4)</f>
        <v>4002</v>
      </c>
    </row>
    <row r="6" spans="1:6" ht="17.25" customHeight="1" x14ac:dyDescent="0.2">
      <c r="A6" s="802" t="s">
        <v>17</v>
      </c>
      <c r="B6" s="710"/>
      <c r="C6" s="740">
        <f>'[38]0813'!$C$10</f>
        <v>1500</v>
      </c>
      <c r="D6" s="741">
        <f>'[38]0813'!$D$10</f>
        <v>4000</v>
      </c>
      <c r="E6" s="741"/>
      <c r="F6" s="700">
        <f>SUM(B6:D6)</f>
        <v>5500</v>
      </c>
    </row>
    <row r="7" spans="1:6" ht="17.25" customHeight="1" x14ac:dyDescent="0.2">
      <c r="A7" s="764">
        <v>517</v>
      </c>
      <c r="B7" s="799"/>
      <c r="C7" s="800">
        <f>SUM(C6)</f>
        <v>1500</v>
      </c>
      <c r="D7" s="801">
        <f>SUM(D6:D6)</f>
        <v>4000</v>
      </c>
      <c r="E7" s="801"/>
      <c r="F7" s="743">
        <f>SUM(B7:D7)</f>
        <v>5500</v>
      </c>
    </row>
    <row r="8" spans="1:6" ht="17.25" customHeight="1" x14ac:dyDescent="0.2">
      <c r="A8" s="803" t="s">
        <v>335</v>
      </c>
      <c r="B8" s="786"/>
      <c r="C8" s="529"/>
      <c r="D8" s="737">
        <f>'[38]0813'!$D$12</f>
        <v>5</v>
      </c>
      <c r="E8" s="762"/>
      <c r="F8" s="739">
        <f>SUM(D8)</f>
        <v>5</v>
      </c>
    </row>
    <row r="9" spans="1:6" ht="17.25" customHeight="1" x14ac:dyDescent="0.2">
      <c r="A9" s="764">
        <v>536</v>
      </c>
      <c r="B9" s="799"/>
      <c r="C9" s="800"/>
      <c r="D9" s="800">
        <f>SUM(D8:D8)</f>
        <v>5</v>
      </c>
      <c r="E9" s="804"/>
      <c r="F9" s="743">
        <f>SUM(B9:D9)</f>
        <v>5</v>
      </c>
    </row>
    <row r="10" spans="1:6" ht="17.25" customHeight="1" x14ac:dyDescent="0.2">
      <c r="A10" s="805" t="s">
        <v>345</v>
      </c>
      <c r="B10" s="806">
        <f>'[38]0813'!$B$14</f>
        <v>27160</v>
      </c>
      <c r="C10" s="755">
        <f>'[38]0813'!$C$14</f>
        <v>7640</v>
      </c>
      <c r="D10" s="755">
        <f>'[38]0813'!$D$14</f>
        <v>350</v>
      </c>
      <c r="E10" s="807"/>
      <c r="F10" s="700">
        <f>SUM(B10:D10)</f>
        <v>35150</v>
      </c>
    </row>
    <row r="11" spans="1:6" ht="17.25" customHeight="1" thickBot="1" x14ac:dyDescent="0.25">
      <c r="A11" s="746">
        <v>612</v>
      </c>
      <c r="B11" s="788">
        <f>SUM(B10)</f>
        <v>27160</v>
      </c>
      <c r="C11" s="747">
        <f>SUM(C10)</f>
        <v>7640</v>
      </c>
      <c r="D11" s="747">
        <f>SUM(D10)</f>
        <v>350</v>
      </c>
      <c r="E11" s="808">
        <f>SUM(E10)</f>
        <v>0</v>
      </c>
      <c r="F11" s="711">
        <f>SUM(B11:E11)</f>
        <v>35150</v>
      </c>
    </row>
    <row r="12" spans="1:6" ht="27.75" customHeight="1" thickTop="1" x14ac:dyDescent="0.2">
      <c r="A12" s="87" t="s">
        <v>12</v>
      </c>
      <c r="B12" s="88">
        <f>SUM(B5+B7+B11+B9)</f>
        <v>27162</v>
      </c>
      <c r="C12" s="76">
        <f>SUM(C5+C7+C11+C9)</f>
        <v>11140</v>
      </c>
      <c r="D12" s="89">
        <f>SUM(D5+D7+D11+D9)</f>
        <v>6355</v>
      </c>
      <c r="E12" s="89">
        <f>SUM(E5+E7+E11+E9)</f>
        <v>0</v>
      </c>
      <c r="F12" s="75">
        <f>SUM(F5+F7+F11+F9)</f>
        <v>44657</v>
      </c>
    </row>
    <row r="13" spans="1:6" ht="10.5" customHeight="1" x14ac:dyDescent="0.2">
      <c r="A13" s="595"/>
      <c r="B13" s="793"/>
      <c r="C13" s="793"/>
      <c r="D13" s="553"/>
      <c r="E13" s="553"/>
      <c r="F13" s="809"/>
    </row>
    <row r="14" spans="1:6" ht="74.25" customHeight="1" thickBot="1" x14ac:dyDescent="0.25">
      <c r="A14" s="783" t="s">
        <v>574</v>
      </c>
      <c r="B14" s="691" t="s">
        <v>98</v>
      </c>
      <c r="C14" s="692" t="s">
        <v>72</v>
      </c>
      <c r="D14" s="810"/>
      <c r="E14" s="810"/>
      <c r="F14" s="809"/>
    </row>
    <row r="15" spans="1:6" ht="20.25" customHeight="1" thickTop="1" x14ac:dyDescent="0.2">
      <c r="A15" s="811" t="s">
        <v>46</v>
      </c>
      <c r="B15" s="435">
        <f>'[39]0839'!$B$3</f>
        <v>500</v>
      </c>
      <c r="C15" s="812">
        <f>B15</f>
        <v>500</v>
      </c>
      <c r="D15" s="810"/>
      <c r="E15" s="810"/>
      <c r="F15" s="809"/>
    </row>
    <row r="16" spans="1:6" ht="20.25" customHeight="1" thickBot="1" x14ac:dyDescent="0.25">
      <c r="A16" s="757">
        <v>519</v>
      </c>
      <c r="B16" s="813">
        <f>SUM(B15)</f>
        <v>500</v>
      </c>
      <c r="C16" s="814">
        <f>B16</f>
        <v>500</v>
      </c>
      <c r="D16" s="810"/>
      <c r="E16" s="810"/>
      <c r="F16" s="809"/>
    </row>
    <row r="17" spans="1:6" ht="22.5" customHeight="1" thickTop="1" x14ac:dyDescent="0.2">
      <c r="A17" s="56" t="s">
        <v>12</v>
      </c>
      <c r="B17" s="77">
        <f>B16</f>
        <v>500</v>
      </c>
      <c r="C17" s="75">
        <f>C16</f>
        <v>500</v>
      </c>
      <c r="D17" s="810"/>
      <c r="E17" s="810"/>
      <c r="F17" s="809"/>
    </row>
    <row r="18" spans="1:6" ht="12" customHeight="1" x14ac:dyDescent="0.2">
      <c r="A18" s="2265"/>
      <c r="B18" s="2266"/>
      <c r="C18" s="2266"/>
      <c r="D18" s="2266"/>
      <c r="E18" s="237"/>
      <c r="F18" s="809"/>
    </row>
    <row r="19" spans="1:6" ht="67.5" customHeight="1" thickBot="1" x14ac:dyDescent="0.25">
      <c r="A19" s="789" t="s">
        <v>358</v>
      </c>
      <c r="B19" s="790" t="s">
        <v>162</v>
      </c>
      <c r="C19" s="791" t="s">
        <v>72</v>
      </c>
      <c r="D19" s="809"/>
      <c r="E19" s="809"/>
      <c r="F19" s="809"/>
    </row>
    <row r="20" spans="1:6" ht="21" customHeight="1" thickTop="1" x14ac:dyDescent="0.2">
      <c r="A20" s="792" t="s">
        <v>118</v>
      </c>
      <c r="B20" s="893">
        <f>'[40]0841'!$D$5</f>
        <v>250</v>
      </c>
      <c r="C20" s="815">
        <f>SUM(B20:B20)</f>
        <v>250</v>
      </c>
      <c r="D20" s="809"/>
      <c r="E20" s="809"/>
      <c r="F20" s="809"/>
    </row>
    <row r="21" spans="1:6" ht="19.5" customHeight="1" thickBot="1" x14ac:dyDescent="0.25">
      <c r="A21" s="794">
        <v>516</v>
      </c>
      <c r="B21" s="894">
        <f>SUM(B20)</f>
        <v>250</v>
      </c>
      <c r="C21" s="816">
        <f>SUM(C20)</f>
        <v>250</v>
      </c>
      <c r="D21" s="809"/>
      <c r="E21" s="809"/>
      <c r="F21" s="809"/>
    </row>
    <row r="22" spans="1:6" ht="25.5" customHeight="1" thickTop="1" x14ac:dyDescent="0.2">
      <c r="A22" s="100" t="s">
        <v>12</v>
      </c>
      <c r="B22" s="895">
        <f>SUM(B21)</f>
        <v>250</v>
      </c>
      <c r="C22" s="817">
        <f>SUM(C21)</f>
        <v>250</v>
      </c>
      <c r="D22" s="809"/>
      <c r="E22" s="809"/>
      <c r="F22" s="809"/>
    </row>
    <row r="23" spans="1:6" ht="14.25" x14ac:dyDescent="0.2">
      <c r="A23" s="809"/>
      <c r="B23" s="809"/>
      <c r="C23" s="809"/>
      <c r="D23" s="809"/>
      <c r="E23" s="809"/>
      <c r="F23" s="809"/>
    </row>
    <row r="24" spans="1:6" ht="72" thickBot="1" x14ac:dyDescent="0.25">
      <c r="A24" s="749" t="s">
        <v>581</v>
      </c>
      <c r="B24" s="758" t="s">
        <v>342</v>
      </c>
      <c r="C24" s="818" t="s">
        <v>344</v>
      </c>
      <c r="D24" s="819" t="s">
        <v>72</v>
      </c>
      <c r="E24" s="820"/>
      <c r="F24" s="809"/>
    </row>
    <row r="25" spans="1:6" ht="1.5" customHeight="1" thickTop="1" x14ac:dyDescent="0.2">
      <c r="A25" s="821"/>
      <c r="B25" s="822"/>
      <c r="C25" s="823"/>
      <c r="D25" s="768">
        <f>SUM(B25:C25)</f>
        <v>0</v>
      </c>
      <c r="E25" s="824"/>
      <c r="F25" s="809"/>
    </row>
    <row r="26" spans="1:6" ht="31.5" customHeight="1" x14ac:dyDescent="0.2">
      <c r="A26" s="1019" t="s">
        <v>45</v>
      </c>
      <c r="B26" s="825">
        <f>'[41]0843'!$B$4</f>
        <v>3000</v>
      </c>
      <c r="C26" s="438"/>
      <c r="D26" s="826">
        <f>SUM(B26:C26)</f>
        <v>3000</v>
      </c>
      <c r="E26" s="824"/>
      <c r="F26" s="809"/>
    </row>
    <row r="27" spans="1:6" ht="18" customHeight="1" x14ac:dyDescent="0.2">
      <c r="A27" s="1118">
        <v>516</v>
      </c>
      <c r="B27" s="1146">
        <f>SUM(B25:B26)</f>
        <v>3000</v>
      </c>
      <c r="C27" s="1147"/>
      <c r="D27" s="1148">
        <f>SUM(D25:D26)</f>
        <v>3000</v>
      </c>
      <c r="E27" s="83"/>
      <c r="F27" s="809"/>
    </row>
    <row r="28" spans="1:6" ht="20.25" hidden="1" customHeight="1" x14ac:dyDescent="0.2">
      <c r="A28" s="1118"/>
      <c r="B28" s="1149"/>
      <c r="C28" s="1150"/>
      <c r="D28" s="1151">
        <f>SUM(B28:C28)</f>
        <v>0</v>
      </c>
      <c r="E28" s="828"/>
      <c r="F28" s="809"/>
    </row>
    <row r="29" spans="1:6" ht="20.25" hidden="1" customHeight="1" x14ac:dyDescent="0.2">
      <c r="A29" s="1152" t="s">
        <v>335</v>
      </c>
      <c r="B29" s="1149"/>
      <c r="C29" s="1150"/>
      <c r="D29" s="1151">
        <f>SUM(B29:C29)</f>
        <v>0</v>
      </c>
      <c r="E29" s="828"/>
      <c r="F29" s="809"/>
    </row>
    <row r="30" spans="1:6" ht="20.25" hidden="1" customHeight="1" x14ac:dyDescent="0.2">
      <c r="A30" s="1118">
        <v>536</v>
      </c>
      <c r="B30" s="1146"/>
      <c r="C30" s="1153">
        <f>SUM(C28:C29)</f>
        <v>0</v>
      </c>
      <c r="D30" s="1154">
        <f>SUM(B30:C30)</f>
        <v>0</v>
      </c>
      <c r="E30" s="829"/>
      <c r="F30" s="809"/>
    </row>
    <row r="31" spans="1:6" ht="0.75" hidden="1" customHeight="1" x14ac:dyDescent="0.2">
      <c r="A31" s="1118"/>
      <c r="B31" s="1122"/>
      <c r="C31" s="1155"/>
      <c r="D31" s="1156">
        <f>SUM(B31:C31)</f>
        <v>0</v>
      </c>
      <c r="E31" s="830"/>
      <c r="F31" s="809"/>
    </row>
    <row r="32" spans="1:6" ht="20.25" customHeight="1" x14ac:dyDescent="0.2">
      <c r="A32" s="1157" t="s">
        <v>345</v>
      </c>
      <c r="B32" s="1122">
        <f>'[41]0843'!$B$9</f>
        <v>1000</v>
      </c>
      <c r="C32" s="1155">
        <f>'[41]0843'!$C$12</f>
        <v>2050</v>
      </c>
      <c r="D32" s="1156">
        <f>SUM(B32:C32)</f>
        <v>3050</v>
      </c>
      <c r="E32" s="830"/>
      <c r="F32" s="809"/>
    </row>
    <row r="33" spans="1:6" ht="20.25" customHeight="1" thickBot="1" x14ac:dyDescent="0.25">
      <c r="A33" s="1130">
        <v>612</v>
      </c>
      <c r="B33" s="1158">
        <f>SUM(B31:B32)</f>
        <v>1000</v>
      </c>
      <c r="C33" s="1159">
        <f>SUM(C32)</f>
        <v>2050</v>
      </c>
      <c r="D33" s="1160">
        <f>SUM(D31:D32)</f>
        <v>3050</v>
      </c>
      <c r="E33" s="83"/>
      <c r="F33" s="809"/>
    </row>
    <row r="34" spans="1:6" ht="25.5" customHeight="1" thickTop="1" x14ac:dyDescent="0.2">
      <c r="A34" s="91" t="s">
        <v>12</v>
      </c>
      <c r="B34" s="88">
        <f>B27+B30+B33</f>
        <v>4000</v>
      </c>
      <c r="C34" s="77">
        <f>C27+C30+C33</f>
        <v>2050</v>
      </c>
      <c r="D34" s="89">
        <f>D27+D30+D33</f>
        <v>6050</v>
      </c>
      <c r="E34" s="83"/>
      <c r="F34" s="809"/>
    </row>
  </sheetData>
  <mergeCells count="2">
    <mergeCell ref="A18:D18"/>
    <mergeCell ref="A1:D1"/>
  </mergeCells>
  <phoneticPr fontId="0" type="noConversion"/>
  <pageMargins left="0.31496062992125984" right="0.19685039370078741" top="0.63" bottom="0.39370078740157483" header="0.15748031496062992" footer="0.19685039370078741"/>
  <pageSetup paperSize="9" scale="95" fitToHeight="2" orientation="portrait" r:id="rId1"/>
  <headerFooter alignWithMargins="0">
    <oddFooter>&amp;L&amp;"Times New Roman CE,Obyčejné"&amp;8Rozpočet na rok 2018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E46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49" style="4" customWidth="1"/>
    <col min="2" max="2" width="16" style="4" customWidth="1"/>
    <col min="3" max="3" width="15.140625" style="4" customWidth="1"/>
    <col min="4" max="4" width="15" style="4" customWidth="1"/>
    <col min="5" max="5" width="13.7109375" style="4" customWidth="1"/>
    <col min="6" max="16384" width="9.140625" style="4"/>
  </cols>
  <sheetData>
    <row r="1" spans="1:5" ht="40.5" customHeight="1" x14ac:dyDescent="0.2">
      <c r="A1" s="2237" t="s">
        <v>493</v>
      </c>
      <c r="B1" s="2237"/>
      <c r="C1" s="2237"/>
      <c r="D1" s="2237"/>
      <c r="E1" s="62" t="s">
        <v>478</v>
      </c>
    </row>
    <row r="2" spans="1:5" ht="59.25" customHeight="1" x14ac:dyDescent="0.2">
      <c r="A2" s="749" t="s">
        <v>476</v>
      </c>
      <c r="B2" s="733" t="s">
        <v>101</v>
      </c>
      <c r="C2" s="733" t="s">
        <v>72</v>
      </c>
    </row>
    <row r="3" spans="1:5" ht="17.25" customHeight="1" x14ac:dyDescent="0.2">
      <c r="A3" s="831" t="s">
        <v>45</v>
      </c>
      <c r="B3" s="740">
        <f>'[42]0910'!$B$22</f>
        <v>100</v>
      </c>
      <c r="C3" s="439">
        <f t="shared" ref="C3:C11" si="0">SUM(B3:B3)</f>
        <v>100</v>
      </c>
    </row>
    <row r="4" spans="1:5" ht="17.25" customHeight="1" x14ac:dyDescent="0.2">
      <c r="A4" s="833" t="s">
        <v>16</v>
      </c>
      <c r="B4" s="740">
        <f>'[42]0910'!$B$23</f>
        <v>560</v>
      </c>
      <c r="C4" s="439">
        <f t="shared" si="0"/>
        <v>560</v>
      </c>
    </row>
    <row r="5" spans="1:5" ht="17.25" customHeight="1" x14ac:dyDescent="0.2">
      <c r="A5" s="528">
        <v>516</v>
      </c>
      <c r="B5" s="529">
        <f>SUM(B3:B4)</f>
        <v>660</v>
      </c>
      <c r="C5" s="736">
        <f t="shared" si="0"/>
        <v>660</v>
      </c>
    </row>
    <row r="6" spans="1:5" ht="17.25" customHeight="1" x14ac:dyDescent="0.2">
      <c r="A6" s="833" t="s">
        <v>17</v>
      </c>
      <c r="B6" s="740"/>
      <c r="C6" s="439">
        <f t="shared" si="0"/>
        <v>0</v>
      </c>
    </row>
    <row r="7" spans="1:5" ht="17.25" customHeight="1" x14ac:dyDescent="0.2">
      <c r="A7" s="833" t="s">
        <v>35</v>
      </c>
      <c r="B7" s="740">
        <f>'[42]0910'!$B$26</f>
        <v>1100</v>
      </c>
      <c r="C7" s="439">
        <f t="shared" si="0"/>
        <v>1100</v>
      </c>
    </row>
    <row r="8" spans="1:5" ht="17.25" customHeight="1" x14ac:dyDescent="0.2">
      <c r="A8" s="528">
        <v>517</v>
      </c>
      <c r="B8" s="529">
        <f>SUM(B6:B7)</f>
        <v>1100</v>
      </c>
      <c r="C8" s="736">
        <f t="shared" si="0"/>
        <v>1100</v>
      </c>
    </row>
    <row r="9" spans="1:5" ht="17.25" customHeight="1" x14ac:dyDescent="0.2">
      <c r="A9" s="833" t="s">
        <v>171</v>
      </c>
      <c r="B9" s="740">
        <f>'[42]0910'!$B$29</f>
        <v>50</v>
      </c>
      <c r="C9" s="439">
        <f t="shared" si="0"/>
        <v>50</v>
      </c>
    </row>
    <row r="10" spans="1:5" ht="17.25" customHeight="1" x14ac:dyDescent="0.2">
      <c r="A10" s="528">
        <v>519</v>
      </c>
      <c r="B10" s="529">
        <f>SUM(B9:B9)</f>
        <v>50</v>
      </c>
      <c r="C10" s="736">
        <f t="shared" si="0"/>
        <v>50</v>
      </c>
    </row>
    <row r="11" spans="1:5" ht="25.5" customHeight="1" x14ac:dyDescent="0.2">
      <c r="A11" s="834" t="s">
        <v>12</v>
      </c>
      <c r="B11" s="501">
        <f>B5+B8+B10</f>
        <v>1810</v>
      </c>
      <c r="C11" s="291">
        <f t="shared" si="0"/>
        <v>1810</v>
      </c>
    </row>
    <row r="12" spans="1:5" ht="6.75" customHeight="1" x14ac:dyDescent="0.2"/>
    <row r="13" spans="1:5" ht="85.5" x14ac:dyDescent="0.2">
      <c r="A13" s="749" t="s">
        <v>577</v>
      </c>
      <c r="B13" s="733" t="s">
        <v>546</v>
      </c>
      <c r="C13" s="733" t="s">
        <v>505</v>
      </c>
      <c r="D13" s="733" t="s">
        <v>163</v>
      </c>
      <c r="E13" s="733" t="s">
        <v>72</v>
      </c>
    </row>
    <row r="14" spans="1:5" ht="16.5" customHeight="1" x14ac:dyDescent="0.2">
      <c r="A14" s="831" t="s">
        <v>404</v>
      </c>
      <c r="B14" s="740"/>
      <c r="C14" s="740"/>
      <c r="D14" s="740">
        <f>'[43]0916'!$D$3</f>
        <v>60</v>
      </c>
      <c r="E14" s="740">
        <f t="shared" ref="E14:E26" si="1">SUM(B14:D14)</f>
        <v>60</v>
      </c>
    </row>
    <row r="15" spans="1:5" ht="16.5" customHeight="1" x14ac:dyDescent="0.2">
      <c r="A15" s="831" t="s">
        <v>327</v>
      </c>
      <c r="B15" s="740"/>
      <c r="C15" s="740"/>
      <c r="D15" s="740">
        <f>'[43]0916'!$D$4</f>
        <v>30</v>
      </c>
      <c r="E15" s="740">
        <f t="shared" si="1"/>
        <v>30</v>
      </c>
    </row>
    <row r="16" spans="1:5" ht="16.5" customHeight="1" x14ac:dyDescent="0.2">
      <c r="A16" s="831" t="s">
        <v>328</v>
      </c>
      <c r="B16" s="740"/>
      <c r="C16" s="740"/>
      <c r="D16" s="740">
        <f>'[43]0916'!$D$5</f>
        <v>20</v>
      </c>
      <c r="E16" s="740">
        <f t="shared" si="1"/>
        <v>20</v>
      </c>
    </row>
    <row r="17" spans="1:5" ht="16.5" customHeight="1" x14ac:dyDescent="0.2">
      <c r="A17" s="831" t="s">
        <v>329</v>
      </c>
      <c r="B17" s="740"/>
      <c r="C17" s="740"/>
      <c r="D17" s="740">
        <f>'[43]0916'!$D$6</f>
        <v>15</v>
      </c>
      <c r="E17" s="740">
        <f t="shared" si="1"/>
        <v>15</v>
      </c>
    </row>
    <row r="18" spans="1:5" ht="16.5" customHeight="1" x14ac:dyDescent="0.2">
      <c r="A18" s="832" t="s">
        <v>170</v>
      </c>
      <c r="B18" s="740"/>
      <c r="C18" s="740"/>
      <c r="D18" s="740">
        <f>'[43]0916'!$D$7</f>
        <v>470</v>
      </c>
      <c r="E18" s="740">
        <f t="shared" si="1"/>
        <v>470</v>
      </c>
    </row>
    <row r="19" spans="1:5" ht="16.5" customHeight="1" x14ac:dyDescent="0.2">
      <c r="A19" s="831" t="s">
        <v>125</v>
      </c>
      <c r="B19" s="740"/>
      <c r="C19" s="740"/>
      <c r="D19" s="740">
        <f>'[43]0916'!$D$8</f>
        <v>2850</v>
      </c>
      <c r="E19" s="740">
        <f t="shared" si="1"/>
        <v>2850</v>
      </c>
    </row>
    <row r="20" spans="1:5" ht="16.5" customHeight="1" x14ac:dyDescent="0.2">
      <c r="A20" s="831" t="s">
        <v>13</v>
      </c>
      <c r="B20" s="740">
        <f>'[43]0916'!$B$9</f>
        <v>120</v>
      </c>
      <c r="C20" s="740">
        <f>'[43]0916'!$C$9</f>
        <v>120</v>
      </c>
      <c r="D20" s="740">
        <f>'[43]0916'!$D$9</f>
        <v>2110</v>
      </c>
      <c r="E20" s="740">
        <f t="shared" si="1"/>
        <v>2350</v>
      </c>
    </row>
    <row r="21" spans="1:5" ht="16.5" customHeight="1" x14ac:dyDescent="0.2">
      <c r="A21" s="1161">
        <v>513</v>
      </c>
      <c r="B21" s="1162">
        <f>SUM(B14:B20)</f>
        <v>120</v>
      </c>
      <c r="C21" s="1162">
        <f>SUM(C14:C20)</f>
        <v>120</v>
      </c>
      <c r="D21" s="1162">
        <f>SUM(D14:D20)</f>
        <v>5555</v>
      </c>
      <c r="E21" s="1162">
        <f t="shared" si="1"/>
        <v>5795</v>
      </c>
    </row>
    <row r="22" spans="1:5" ht="16.5" customHeight="1" x14ac:dyDescent="0.2">
      <c r="A22" s="1163" t="s">
        <v>126</v>
      </c>
      <c r="B22" s="1164"/>
      <c r="C22" s="1164"/>
      <c r="D22" s="1164">
        <f>'[43]0916'!$D$11</f>
        <v>685</v>
      </c>
      <c r="E22" s="1164">
        <f t="shared" si="1"/>
        <v>685</v>
      </c>
    </row>
    <row r="23" spans="1:5" ht="16.5" customHeight="1" x14ac:dyDescent="0.2">
      <c r="A23" s="1163" t="s">
        <v>330</v>
      </c>
      <c r="B23" s="1164"/>
      <c r="C23" s="1164"/>
      <c r="D23" s="1164">
        <f>'[43]0916'!$D$12</f>
        <v>30</v>
      </c>
      <c r="E23" s="1164">
        <f t="shared" si="1"/>
        <v>30</v>
      </c>
    </row>
    <row r="24" spans="1:5" ht="16.5" customHeight="1" x14ac:dyDescent="0.2">
      <c r="A24" s="1163" t="s">
        <v>331</v>
      </c>
      <c r="B24" s="1164"/>
      <c r="C24" s="1164"/>
      <c r="D24" s="1164">
        <f>'[43]0916'!$D$13</f>
        <v>2030</v>
      </c>
      <c r="E24" s="1164">
        <f t="shared" si="1"/>
        <v>2030</v>
      </c>
    </row>
    <row r="25" spans="1:5" ht="16.5" customHeight="1" x14ac:dyDescent="0.2">
      <c r="A25" s="1163" t="s">
        <v>332</v>
      </c>
      <c r="B25" s="1164"/>
      <c r="C25" s="1164"/>
      <c r="D25" s="1164">
        <f>'[43]0916'!$D$14</f>
        <v>2440</v>
      </c>
      <c r="E25" s="1164">
        <f t="shared" si="1"/>
        <v>2440</v>
      </c>
    </row>
    <row r="26" spans="1:5" ht="16.5" customHeight="1" x14ac:dyDescent="0.2">
      <c r="A26" s="1163" t="s">
        <v>333</v>
      </c>
      <c r="B26" s="1164"/>
      <c r="C26" s="1164"/>
      <c r="D26" s="1164">
        <f>'[43]0916'!$D$15</f>
        <v>550</v>
      </c>
      <c r="E26" s="1164">
        <f t="shared" si="1"/>
        <v>550</v>
      </c>
    </row>
    <row r="27" spans="1:5" ht="16.5" customHeight="1" x14ac:dyDescent="0.2">
      <c r="A27" s="1161">
        <v>515</v>
      </c>
      <c r="B27" s="1162">
        <f>SUM(B22:B26)</f>
        <v>0</v>
      </c>
      <c r="C27" s="1162">
        <f>SUM(C22:C26)</f>
        <v>0</v>
      </c>
      <c r="D27" s="1162">
        <f>SUM(D22:D26)</f>
        <v>5735</v>
      </c>
      <c r="E27" s="1162">
        <f>SUM(B27:D27)</f>
        <v>5735</v>
      </c>
    </row>
    <row r="28" spans="1:5" ht="16.5" customHeight="1" x14ac:dyDescent="0.2">
      <c r="A28" s="1163" t="s">
        <v>14</v>
      </c>
      <c r="B28" s="1164"/>
      <c r="C28" s="1164"/>
      <c r="D28" s="1164">
        <f>'[43]0916'!$D$18</f>
        <v>1150</v>
      </c>
      <c r="E28" s="1164">
        <f t="shared" ref="E28:E35" si="2">SUM(B28:D28)</f>
        <v>1150</v>
      </c>
    </row>
    <row r="29" spans="1:5" ht="16.5" customHeight="1" x14ac:dyDescent="0.2">
      <c r="A29" s="1163" t="s">
        <v>405</v>
      </c>
      <c r="B29" s="1164"/>
      <c r="C29" s="1164"/>
      <c r="D29" s="1164">
        <f>'[43]0916'!$D$19</f>
        <v>20</v>
      </c>
      <c r="E29" s="1164">
        <f t="shared" si="2"/>
        <v>20</v>
      </c>
    </row>
    <row r="30" spans="1:5" ht="16.5" customHeight="1" x14ac:dyDescent="0.2">
      <c r="A30" s="1163" t="s">
        <v>50</v>
      </c>
      <c r="B30" s="1164"/>
      <c r="C30" s="1164"/>
      <c r="D30" s="1164">
        <f>'[43]0916'!$D$20</f>
        <v>500</v>
      </c>
      <c r="E30" s="1164">
        <f t="shared" si="2"/>
        <v>500</v>
      </c>
    </row>
    <row r="31" spans="1:5" ht="16.5" customHeight="1" x14ac:dyDescent="0.2">
      <c r="A31" s="1163" t="s">
        <v>44</v>
      </c>
      <c r="B31" s="1164">
        <f>'[43]0916'!$B$21</f>
        <v>200</v>
      </c>
      <c r="C31" s="1164">
        <f>'[43]0916'!$C$21</f>
        <v>200</v>
      </c>
      <c r="D31" s="1164">
        <f>'[43]0916'!$D$21</f>
        <v>405</v>
      </c>
      <c r="E31" s="1164">
        <f t="shared" si="2"/>
        <v>805</v>
      </c>
    </row>
    <row r="32" spans="1:5" ht="16.5" customHeight="1" x14ac:dyDescent="0.2">
      <c r="A32" s="1165" t="s">
        <v>118</v>
      </c>
      <c r="B32" s="1164">
        <f>'[43]0916'!$B$23</f>
        <v>400</v>
      </c>
      <c r="C32" s="1164">
        <f>'[43]0916'!$C$23</f>
        <v>400</v>
      </c>
      <c r="D32" s="1164">
        <f>'[43]0916'!$D$23</f>
        <v>17626</v>
      </c>
      <c r="E32" s="1164">
        <f t="shared" si="2"/>
        <v>18426</v>
      </c>
    </row>
    <row r="33" spans="1:5" ht="16.5" customHeight="1" x14ac:dyDescent="0.2">
      <c r="A33" s="1161">
        <v>516</v>
      </c>
      <c r="B33" s="1162">
        <f>SUM(B28:B32)</f>
        <v>600</v>
      </c>
      <c r="C33" s="1162">
        <f>SUM(C28:C32)</f>
        <v>600</v>
      </c>
      <c r="D33" s="1162">
        <f>SUM(D28:D32)</f>
        <v>19701</v>
      </c>
      <c r="E33" s="1162">
        <f t="shared" si="2"/>
        <v>20901</v>
      </c>
    </row>
    <row r="34" spans="1:5" ht="16.5" customHeight="1" x14ac:dyDescent="0.2">
      <c r="A34" s="1165" t="s">
        <v>17</v>
      </c>
      <c r="B34" s="1164"/>
      <c r="C34" s="1164"/>
      <c r="D34" s="1164">
        <f>'[43]0916'!$D$25</f>
        <v>2380</v>
      </c>
      <c r="E34" s="1164">
        <f t="shared" si="2"/>
        <v>2380</v>
      </c>
    </row>
    <row r="35" spans="1:5" ht="16.5" customHeight="1" x14ac:dyDescent="0.2">
      <c r="A35" s="1165" t="s">
        <v>35</v>
      </c>
      <c r="B35" s="1164">
        <f>'[43]0916'!$B$26</f>
        <v>200</v>
      </c>
      <c r="C35" s="1164">
        <f>'[43]0916'!$C$26</f>
        <v>200</v>
      </c>
      <c r="D35" s="1164">
        <f>'[43]0916'!$D$26</f>
        <v>250</v>
      </c>
      <c r="E35" s="1164">
        <f t="shared" si="2"/>
        <v>650</v>
      </c>
    </row>
    <row r="36" spans="1:5" ht="16.5" customHeight="1" x14ac:dyDescent="0.2">
      <c r="A36" s="1161">
        <v>517</v>
      </c>
      <c r="B36" s="1162">
        <f>SUM(B34:B35)</f>
        <v>200</v>
      </c>
      <c r="C36" s="1162">
        <f>SUM(C34:C35)</f>
        <v>200</v>
      </c>
      <c r="D36" s="1162">
        <f>SUM(D34:D35)</f>
        <v>2630</v>
      </c>
      <c r="E36" s="1162">
        <f>SUM(B36:D36)</f>
        <v>3030</v>
      </c>
    </row>
    <row r="37" spans="1:5" ht="16.5" customHeight="1" x14ac:dyDescent="0.2">
      <c r="A37" s="1165" t="s">
        <v>171</v>
      </c>
      <c r="B37" s="1164"/>
      <c r="C37" s="1164"/>
      <c r="D37" s="1164">
        <f>'[43]0916'!$D$29</f>
        <v>50</v>
      </c>
      <c r="E37" s="1164">
        <f t="shared" ref="E37:E45" si="3">SUM(B37:D37)</f>
        <v>50</v>
      </c>
    </row>
    <row r="38" spans="1:5" ht="16.5" customHeight="1" x14ac:dyDescent="0.2">
      <c r="A38" s="1161">
        <v>519</v>
      </c>
      <c r="B38" s="1162">
        <f>SUM(B37:B37)</f>
        <v>0</v>
      </c>
      <c r="C38" s="1162">
        <f>SUM(C37:C37)</f>
        <v>0</v>
      </c>
      <c r="D38" s="1162">
        <f>SUM(D37:D37)</f>
        <v>50</v>
      </c>
      <c r="E38" s="1162">
        <f t="shared" si="3"/>
        <v>50</v>
      </c>
    </row>
    <row r="39" spans="1:5" ht="16.5" customHeight="1" x14ac:dyDescent="0.2">
      <c r="A39" s="1165" t="s">
        <v>576</v>
      </c>
      <c r="B39" s="1166"/>
      <c r="C39" s="1166"/>
      <c r="D39" s="1166">
        <f>'[43]0916'!$D$31</f>
        <v>40</v>
      </c>
      <c r="E39" s="1166">
        <f t="shared" si="3"/>
        <v>40</v>
      </c>
    </row>
    <row r="40" spans="1:5" ht="16.5" customHeight="1" x14ac:dyDescent="0.2">
      <c r="A40" s="1161">
        <v>536</v>
      </c>
      <c r="B40" s="1162">
        <f>SUM(B39:B39)</f>
        <v>0</v>
      </c>
      <c r="C40" s="1162">
        <f>SUM(C39:C39)</f>
        <v>0</v>
      </c>
      <c r="D40" s="1162">
        <f>SUM(D39:D39)</f>
        <v>40</v>
      </c>
      <c r="E40" s="1162">
        <f t="shared" si="3"/>
        <v>40</v>
      </c>
    </row>
    <row r="41" spans="1:5" ht="16.5" customHeight="1" x14ac:dyDescent="0.2">
      <c r="A41" s="1165" t="s">
        <v>137</v>
      </c>
      <c r="B41" s="1166"/>
      <c r="C41" s="1166"/>
      <c r="D41" s="1166">
        <f>'[43]0916'!$D$33</f>
        <v>100</v>
      </c>
      <c r="E41" s="1166">
        <f t="shared" si="3"/>
        <v>100</v>
      </c>
    </row>
    <row r="42" spans="1:5" ht="16.5" customHeight="1" x14ac:dyDescent="0.2">
      <c r="A42" s="1165" t="s">
        <v>124</v>
      </c>
      <c r="B42" s="1166"/>
      <c r="C42" s="1166"/>
      <c r="D42" s="1166">
        <f>'[43]0916'!$D$34</f>
        <v>5950</v>
      </c>
      <c r="E42" s="1166">
        <f t="shared" si="3"/>
        <v>5950</v>
      </c>
    </row>
    <row r="43" spans="1:5" ht="16.5" customHeight="1" x14ac:dyDescent="0.2">
      <c r="A43" s="1165" t="s">
        <v>74</v>
      </c>
      <c r="B43" s="1166"/>
      <c r="C43" s="1166"/>
      <c r="D43" s="1166">
        <f>'[43]0916'!$D$35</f>
        <v>1700</v>
      </c>
      <c r="E43" s="1166">
        <f t="shared" si="3"/>
        <v>1700</v>
      </c>
    </row>
    <row r="44" spans="1:5" ht="16.5" customHeight="1" x14ac:dyDescent="0.2">
      <c r="A44" s="1161">
        <v>612</v>
      </c>
      <c r="B44" s="1162">
        <f>SUM(B41:B43)</f>
        <v>0</v>
      </c>
      <c r="C44" s="1162">
        <f>SUM(C41:C43)</f>
        <v>0</v>
      </c>
      <c r="D44" s="1162">
        <f>SUM(D41:D43)</f>
        <v>7750</v>
      </c>
      <c r="E44" s="1162">
        <f t="shared" si="3"/>
        <v>7750</v>
      </c>
    </row>
    <row r="45" spans="1:5" ht="26.25" customHeight="1" x14ac:dyDescent="0.2">
      <c r="A45" s="1161" t="s">
        <v>12</v>
      </c>
      <c r="B45" s="1162">
        <f>B21+B27+B33+B36+B38+B40+B44</f>
        <v>920</v>
      </c>
      <c r="C45" s="1162">
        <f>C21+C27+C33+C36+C38+C40+C44</f>
        <v>920</v>
      </c>
      <c r="D45" s="1162">
        <f>D21+D27+D33+D36+D38+D40+D44</f>
        <v>41461</v>
      </c>
      <c r="E45" s="1162">
        <f t="shared" si="3"/>
        <v>43301</v>
      </c>
    </row>
    <row r="46" spans="1:5" x14ac:dyDescent="0.2">
      <c r="A46" s="1167"/>
      <c r="B46" s="1167"/>
      <c r="C46" s="1167"/>
      <c r="D46" s="1167"/>
      <c r="E46" s="1167"/>
    </row>
  </sheetData>
  <mergeCells count="1">
    <mergeCell ref="A1:D1"/>
  </mergeCells>
  <printOptions horizontalCentered="1"/>
  <pageMargins left="0.47244094488188981" right="0.27559055118110237" top="0.39370078740157483" bottom="0.39370078740157483" header="0.19685039370078741" footer="0.19685039370078741"/>
  <pageSetup paperSize="9" scale="89" orientation="portrait" r:id="rId1"/>
  <headerFooter>
    <oddFooter>&amp;L&amp;"Times New Roman,Obyčejné"&amp;8Rozpočet na rok 2018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7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48.140625" style="4" customWidth="1"/>
    <col min="2" max="2" width="16.42578125" style="4" customWidth="1"/>
    <col min="3" max="3" width="15" style="4" customWidth="1"/>
    <col min="4" max="4" width="15.85546875" style="4" hidden="1" customWidth="1"/>
    <col min="5" max="5" width="14.140625" style="4" customWidth="1"/>
    <col min="6" max="16384" width="9.140625" style="4"/>
  </cols>
  <sheetData>
    <row r="1" spans="1:5" ht="42.75" customHeight="1" x14ac:dyDescent="0.2">
      <c r="A1" s="2237" t="s">
        <v>493</v>
      </c>
      <c r="B1" s="2268"/>
      <c r="C1" s="2270"/>
      <c r="D1" s="62"/>
      <c r="E1" s="62" t="s">
        <v>1013</v>
      </c>
    </row>
    <row r="2" spans="1:5" ht="3" customHeight="1" x14ac:dyDescent="0.2">
      <c r="A2" s="236"/>
      <c r="B2" s="410"/>
      <c r="C2" s="413"/>
      <c r="D2" s="62"/>
    </row>
    <row r="3" spans="1:5" ht="48.75" customHeight="1" thickBot="1" x14ac:dyDescent="0.25">
      <c r="A3" s="835" t="s">
        <v>544</v>
      </c>
      <c r="B3" s="836" t="s">
        <v>163</v>
      </c>
      <c r="C3" s="837" t="s">
        <v>72</v>
      </c>
      <c r="D3" s="838"/>
      <c r="E3" s="809"/>
    </row>
    <row r="4" spans="1:5" ht="22.5" customHeight="1" thickTop="1" x14ac:dyDescent="0.2">
      <c r="A4" s="839" t="s">
        <v>45</v>
      </c>
      <c r="B4" s="840">
        <f>'[44]0909'!$B$3</f>
        <v>285</v>
      </c>
      <c r="C4" s="797">
        <f>SUM(B4:B4)</f>
        <v>285</v>
      </c>
      <c r="D4" s="838"/>
      <c r="E4" s="809"/>
    </row>
    <row r="5" spans="1:5" ht="22.5" customHeight="1" x14ac:dyDescent="0.2">
      <c r="A5" s="841" t="s">
        <v>118</v>
      </c>
      <c r="B5" s="842">
        <f>'[44]0909'!$B$4</f>
        <v>0</v>
      </c>
      <c r="C5" s="741">
        <f>SUM(B5:B5)</f>
        <v>0</v>
      </c>
      <c r="D5" s="838"/>
      <c r="E5" s="809"/>
    </row>
    <row r="6" spans="1:5" ht="22.5" customHeight="1" thickBot="1" x14ac:dyDescent="0.25">
      <c r="A6" s="843">
        <v>516</v>
      </c>
      <c r="B6" s="844">
        <f>SUM(B4:B5)</f>
        <v>285</v>
      </c>
      <c r="C6" s="735">
        <f>SUM(C4:C5)</f>
        <v>285</v>
      </c>
      <c r="D6" s="838"/>
      <c r="E6" s="809"/>
    </row>
    <row r="7" spans="1:5" ht="26.25" customHeight="1" thickTop="1" x14ac:dyDescent="0.2">
      <c r="A7" s="87" t="s">
        <v>12</v>
      </c>
      <c r="B7" s="305">
        <f>B6</f>
        <v>285</v>
      </c>
      <c r="C7" s="285">
        <f>C6</f>
        <v>285</v>
      </c>
      <c r="D7" s="838"/>
      <c r="E7" s="809"/>
    </row>
    <row r="8" spans="1:5" ht="6" customHeight="1" x14ac:dyDescent="0.2">
      <c r="A8" s="845"/>
      <c r="B8" s="846"/>
      <c r="C8" s="554"/>
      <c r="D8" s="838"/>
      <c r="E8" s="809"/>
    </row>
    <row r="9" spans="1:5" ht="48.75" customHeight="1" x14ac:dyDescent="0.2">
      <c r="A9" s="731" t="s">
        <v>477</v>
      </c>
      <c r="B9" s="689" t="s">
        <v>326</v>
      </c>
      <c r="C9" s="849" t="s">
        <v>72</v>
      </c>
      <c r="D9" s="2271"/>
      <c r="E9" s="809"/>
    </row>
    <row r="10" spans="1:5" ht="30" hidden="1" customHeight="1" x14ac:dyDescent="0.2">
      <c r="A10" s="850" t="s">
        <v>125</v>
      </c>
      <c r="B10" s="851"/>
      <c r="C10" s="739">
        <f>SUM(B10:B10)</f>
        <v>0</v>
      </c>
      <c r="D10" s="2271"/>
      <c r="E10" s="809"/>
    </row>
    <row r="11" spans="1:5" ht="24.75" customHeight="1" x14ac:dyDescent="0.2">
      <c r="A11" s="847" t="s">
        <v>167</v>
      </c>
      <c r="B11" s="851">
        <f>'[45]0913'!$B$4</f>
        <v>150</v>
      </c>
      <c r="C11" s="739">
        <f>SUM(B11:B11)</f>
        <v>150</v>
      </c>
      <c r="D11" s="2271"/>
      <c r="E11" s="809"/>
    </row>
    <row r="12" spans="1:5" ht="19.5" customHeight="1" x14ac:dyDescent="0.2">
      <c r="A12" s="785">
        <v>513</v>
      </c>
      <c r="B12" s="852">
        <f>SUM(B10:B11)</f>
        <v>150</v>
      </c>
      <c r="C12" s="735">
        <f>SUM(C10:C11)</f>
        <v>150</v>
      </c>
      <c r="D12" s="2271"/>
      <c r="E12" s="809"/>
    </row>
    <row r="13" spans="1:5" ht="20.25" hidden="1" customHeight="1" x14ac:dyDescent="0.2">
      <c r="A13" s="785"/>
      <c r="B13" s="851"/>
      <c r="C13" s="739">
        <f t="shared" ref="C13:C18" si="0">SUM(B13:B13)</f>
        <v>0</v>
      </c>
      <c r="D13" s="2271"/>
      <c r="E13" s="809"/>
    </row>
    <row r="14" spans="1:5" ht="20.25" customHeight="1" x14ac:dyDescent="0.2">
      <c r="A14" s="763" t="s">
        <v>126</v>
      </c>
      <c r="B14" s="853">
        <f>'[45]0913'!$B$6</f>
        <v>15</v>
      </c>
      <c r="C14" s="739">
        <f t="shared" si="0"/>
        <v>15</v>
      </c>
      <c r="D14" s="2271"/>
      <c r="E14" s="809"/>
    </row>
    <row r="15" spans="1:5" ht="19.5" customHeight="1" x14ac:dyDescent="0.2">
      <c r="A15" s="763" t="s">
        <v>330</v>
      </c>
      <c r="B15" s="853">
        <f>'[45]0913'!$B$7</f>
        <v>140</v>
      </c>
      <c r="C15" s="739">
        <f t="shared" si="0"/>
        <v>140</v>
      </c>
      <c r="D15" s="2271"/>
      <c r="E15" s="809"/>
    </row>
    <row r="16" spans="1:5" ht="20.25" hidden="1" customHeight="1" x14ac:dyDescent="0.2">
      <c r="A16" s="763" t="s">
        <v>331</v>
      </c>
      <c r="B16" s="853"/>
      <c r="C16" s="739">
        <f t="shared" si="0"/>
        <v>0</v>
      </c>
      <c r="D16" s="2271"/>
      <c r="E16" s="809"/>
    </row>
    <row r="17" spans="1:5" ht="20.25" customHeight="1" x14ac:dyDescent="0.2">
      <c r="A17" s="763" t="s">
        <v>332</v>
      </c>
      <c r="B17" s="853">
        <f>'[45]0913'!$B$9</f>
        <v>3</v>
      </c>
      <c r="C17" s="739">
        <f t="shared" si="0"/>
        <v>3</v>
      </c>
      <c r="D17" s="2271"/>
      <c r="E17" s="809"/>
    </row>
    <row r="18" spans="1:5" ht="20.25" customHeight="1" x14ac:dyDescent="0.2">
      <c r="A18" s="763" t="s">
        <v>334</v>
      </c>
      <c r="B18" s="853">
        <f>'[45]0913'!$B$10</f>
        <v>30</v>
      </c>
      <c r="C18" s="739">
        <f t="shared" si="0"/>
        <v>30</v>
      </c>
      <c r="D18" s="809"/>
      <c r="E18" s="809"/>
    </row>
    <row r="19" spans="1:5" ht="20.25" customHeight="1" x14ac:dyDescent="0.2">
      <c r="A19" s="785">
        <v>515</v>
      </c>
      <c r="B19" s="852">
        <f>SUM(B13:B18)</f>
        <v>188</v>
      </c>
      <c r="C19" s="735">
        <f>SUM(C13:C18)</f>
        <v>188</v>
      </c>
      <c r="D19" s="809"/>
      <c r="E19" s="809"/>
    </row>
    <row r="20" spans="1:5" ht="20.25" customHeight="1" x14ac:dyDescent="0.2">
      <c r="A20" s="763" t="s">
        <v>118</v>
      </c>
      <c r="B20" s="853">
        <f>'[45]0913'!$B$18</f>
        <v>1200</v>
      </c>
      <c r="C20" s="739">
        <f t="shared" ref="C20" si="1">SUM(B20:B20)</f>
        <v>1200</v>
      </c>
      <c r="D20" s="809"/>
      <c r="E20" s="809"/>
    </row>
    <row r="21" spans="1:5" ht="18.75" customHeight="1" x14ac:dyDescent="0.2">
      <c r="A21" s="785">
        <v>516</v>
      </c>
      <c r="B21" s="852">
        <f>SUM(B20:B20)</f>
        <v>1200</v>
      </c>
      <c r="C21" s="735">
        <f>SUM(C20:C20)</f>
        <v>1200</v>
      </c>
      <c r="D21" s="809"/>
      <c r="E21" s="809"/>
    </row>
    <row r="22" spans="1:5" ht="20.25" customHeight="1" x14ac:dyDescent="0.2">
      <c r="A22" s="763" t="s">
        <v>17</v>
      </c>
      <c r="B22" s="853">
        <f>'[45]0913'!$B$20</f>
        <v>12000</v>
      </c>
      <c r="C22" s="739">
        <f>SUM(B22:B22)</f>
        <v>12000</v>
      </c>
      <c r="D22" s="809"/>
      <c r="E22" s="809"/>
    </row>
    <row r="23" spans="1:5" ht="20.25" customHeight="1" x14ac:dyDescent="0.2">
      <c r="A23" s="785">
        <v>517</v>
      </c>
      <c r="B23" s="852">
        <f>SUM(B22:B22)</f>
        <v>12000</v>
      </c>
      <c r="C23" s="735">
        <f>SUM(C22:C22)</f>
        <v>12000</v>
      </c>
      <c r="D23" s="809"/>
      <c r="E23" s="809"/>
    </row>
    <row r="24" spans="1:5" ht="20.25" customHeight="1" x14ac:dyDescent="0.2">
      <c r="A24" s="763" t="s">
        <v>137</v>
      </c>
      <c r="B24" s="853">
        <f>'[45]0913'!$B$22</f>
        <v>16500</v>
      </c>
      <c r="C24" s="739">
        <f>SUM(B24)</f>
        <v>16500</v>
      </c>
      <c r="D24" s="809"/>
      <c r="E24" s="809"/>
    </row>
    <row r="25" spans="1:5" ht="20.25" hidden="1" customHeight="1" x14ac:dyDescent="0.2">
      <c r="A25" s="763" t="s">
        <v>124</v>
      </c>
      <c r="B25" s="853"/>
      <c r="C25" s="739">
        <f>SUM(B25:B25)</f>
        <v>0</v>
      </c>
      <c r="D25" s="809"/>
      <c r="E25" s="809"/>
    </row>
    <row r="26" spans="1:5" ht="20.25" customHeight="1" thickBot="1" x14ac:dyDescent="0.25">
      <c r="A26" s="854">
        <v>612</v>
      </c>
      <c r="B26" s="855">
        <f>SUM(B24:B25)</f>
        <v>16500</v>
      </c>
      <c r="C26" s="855">
        <f>SUM(C24:C25)</f>
        <v>16500</v>
      </c>
      <c r="D26" s="809"/>
      <c r="E26" s="809"/>
    </row>
    <row r="27" spans="1:5" ht="30.75" customHeight="1" thickTop="1" x14ac:dyDescent="0.2">
      <c r="A27" s="235" t="s">
        <v>12</v>
      </c>
      <c r="B27" s="856">
        <f>SUM(C12,C19,C21,C23,C26)</f>
        <v>30038</v>
      </c>
      <c r="C27" s="857">
        <f>SUM(C12,C19,C21,C23,C26)</f>
        <v>30038</v>
      </c>
      <c r="D27" s="809"/>
      <c r="E27" s="809"/>
    </row>
  </sheetData>
  <mergeCells count="2">
    <mergeCell ref="A1:C1"/>
    <mergeCell ref="D9:D17"/>
  </mergeCells>
  <printOptions horizontalCentered="1"/>
  <pageMargins left="0.51181102362204722" right="0.55118110236220474" top="0.55118110236220474" bottom="0.51181102362204722" header="0.31496062992125984" footer="0.31496062992125984"/>
  <pageSetup paperSize="9" scale="95" orientation="portrait" r:id="rId1"/>
  <headerFooter>
    <oddFooter>&amp;L&amp;"Times New Roman,Obyčejné"&amp;8Rozpočet na rok 2018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44.140625" style="4" customWidth="1"/>
    <col min="2" max="5" width="18.7109375" style="4" customWidth="1"/>
    <col min="6" max="6" width="19.85546875" style="4" customWidth="1"/>
    <col min="7" max="7" width="9.140625" style="4"/>
    <col min="8" max="8" width="11.42578125" style="4" bestFit="1" customWidth="1"/>
    <col min="9" max="16384" width="9.140625" style="4"/>
  </cols>
  <sheetData>
    <row r="1" spans="1:6" ht="42" customHeight="1" x14ac:dyDescent="0.2">
      <c r="A1" s="2237" t="s">
        <v>498</v>
      </c>
      <c r="B1" s="2237"/>
      <c r="C1" s="2237"/>
      <c r="D1" s="2237"/>
      <c r="E1" s="2237"/>
      <c r="F1" s="62" t="s">
        <v>1014</v>
      </c>
    </row>
    <row r="2" spans="1:6" ht="6.75" customHeight="1" x14ac:dyDescent="0.2">
      <c r="A2" s="2237"/>
      <c r="B2" s="2237"/>
      <c r="C2" s="2237"/>
      <c r="D2" s="2237"/>
      <c r="E2" s="2237"/>
      <c r="F2" s="2237"/>
    </row>
    <row r="3" spans="1:6" ht="52.5" customHeight="1" thickBot="1" x14ac:dyDescent="0.25">
      <c r="A3" s="783" t="s">
        <v>414</v>
      </c>
      <c r="B3" s="734" t="s">
        <v>163</v>
      </c>
      <c r="C3" s="734" t="s">
        <v>72</v>
      </c>
      <c r="D3" s="1029"/>
      <c r="E3" s="3"/>
      <c r="F3" s="3"/>
    </row>
    <row r="4" spans="1:6" ht="25.5" customHeight="1" thickTop="1" x14ac:dyDescent="0.2">
      <c r="A4" s="750" t="s">
        <v>45</v>
      </c>
      <c r="B4" s="272">
        <f>'[46]0917'!$B$3</f>
        <v>7960</v>
      </c>
      <c r="C4" s="859">
        <f>SUM(B4:B4)</f>
        <v>7960</v>
      </c>
      <c r="D4" s="1030"/>
      <c r="E4" s="3"/>
      <c r="F4" s="3"/>
    </row>
    <row r="5" spans="1:6" ht="25.5" customHeight="1" x14ac:dyDescent="0.2">
      <c r="A5" s="745" t="s">
        <v>118</v>
      </c>
      <c r="B5" s="271">
        <f>'[46]0917'!$B$4</f>
        <v>1129</v>
      </c>
      <c r="C5" s="860">
        <f>SUM(B5:B5)</f>
        <v>1129</v>
      </c>
      <c r="D5" s="1031"/>
      <c r="E5" s="3"/>
      <c r="F5" s="3"/>
    </row>
    <row r="6" spans="1:6" ht="25.5" customHeight="1" x14ac:dyDescent="0.2">
      <c r="A6" s="756">
        <v>516</v>
      </c>
      <c r="B6" s="861">
        <f>SUM(B4:B5)</f>
        <v>9089</v>
      </c>
      <c r="C6" s="735">
        <f>SUM(B6:B6)</f>
        <v>9089</v>
      </c>
      <c r="D6" s="1023"/>
      <c r="E6" s="3"/>
      <c r="F6" s="3"/>
    </row>
    <row r="7" spans="1:6" ht="25.5" customHeight="1" x14ac:dyDescent="0.2">
      <c r="A7" s="753" t="s">
        <v>440</v>
      </c>
      <c r="B7" s="862">
        <f>'[46]0917'!$B$6</f>
        <v>250</v>
      </c>
      <c r="C7" s="738">
        <f>SUM(B7)</f>
        <v>250</v>
      </c>
      <c r="D7" s="1032"/>
      <c r="E7" s="3"/>
      <c r="F7" s="3"/>
    </row>
    <row r="8" spans="1:6" ht="25.5" customHeight="1" thickBot="1" x14ac:dyDescent="0.25">
      <c r="A8" s="757">
        <v>519</v>
      </c>
      <c r="B8" s="863">
        <f>SUM(B7)</f>
        <v>250</v>
      </c>
      <c r="C8" s="748">
        <f>SUM(C7)</f>
        <v>250</v>
      </c>
      <c r="D8" s="1023"/>
      <c r="E8" s="3"/>
      <c r="F8" s="3"/>
    </row>
    <row r="9" spans="1:6" ht="25.5" customHeight="1" thickTop="1" x14ac:dyDescent="0.2">
      <c r="A9" s="91" t="s">
        <v>12</v>
      </c>
      <c r="B9" s="92">
        <f>B6+B8</f>
        <v>9339</v>
      </c>
      <c r="C9" s="75">
        <f>C6+C8</f>
        <v>9339</v>
      </c>
      <c r="D9" s="1023"/>
      <c r="E9" s="3"/>
      <c r="F9" s="3"/>
    </row>
    <row r="10" spans="1:6" ht="6.75" customHeight="1" x14ac:dyDescent="0.2">
      <c r="A10" s="864"/>
      <c r="B10" s="864"/>
      <c r="C10" s="864"/>
      <c r="D10" s="864"/>
      <c r="E10" s="864"/>
      <c r="F10" s="838"/>
    </row>
    <row r="11" spans="1:6" ht="62.25" customHeight="1" thickBot="1" x14ac:dyDescent="0.25">
      <c r="A11" s="731" t="s">
        <v>412</v>
      </c>
      <c r="B11" s="1035" t="s">
        <v>533</v>
      </c>
      <c r="C11" s="1043" t="s">
        <v>505</v>
      </c>
      <c r="D11" s="836" t="s">
        <v>101</v>
      </c>
      <c r="E11" s="689" t="s">
        <v>326</v>
      </c>
      <c r="F11" s="849" t="s">
        <v>72</v>
      </c>
    </row>
    <row r="12" spans="1:6" ht="23.25" customHeight="1" thickTop="1" x14ac:dyDescent="0.2">
      <c r="A12" s="760" t="s">
        <v>125</v>
      </c>
      <c r="B12" s="1027"/>
      <c r="C12" s="1042"/>
      <c r="D12" s="1042"/>
      <c r="E12" s="859">
        <f>'[47]0924'!$E$3</f>
        <v>2600</v>
      </c>
      <c r="F12" s="865">
        <f>SUM(E12)</f>
        <v>2600</v>
      </c>
    </row>
    <row r="13" spans="1:6" ht="23.25" customHeight="1" x14ac:dyDescent="0.2">
      <c r="A13" s="847" t="s">
        <v>167</v>
      </c>
      <c r="B13" s="1028"/>
      <c r="C13" s="1037"/>
      <c r="D13" s="1037"/>
      <c r="E13" s="744">
        <f>'[47]0924'!$E$4</f>
        <v>1060</v>
      </c>
      <c r="F13" s="739">
        <f>SUM(E13)</f>
        <v>1060</v>
      </c>
    </row>
    <row r="14" spans="1:6" ht="23.25" customHeight="1" x14ac:dyDescent="0.2">
      <c r="A14" s="848">
        <v>513</v>
      </c>
      <c r="B14" s="1033"/>
      <c r="C14" s="1038"/>
      <c r="D14" s="1038"/>
      <c r="E14" s="1034">
        <f>SUM(E12:E13)</f>
        <v>3660</v>
      </c>
      <c r="F14" s="866">
        <f>SUM(F12:F13)</f>
        <v>3660</v>
      </c>
    </row>
    <row r="15" spans="1:6" ht="23.25" customHeight="1" x14ac:dyDescent="0.2">
      <c r="A15" s="847" t="s">
        <v>413</v>
      </c>
      <c r="B15" s="1044">
        <f>'[47]0924'!$B$6</f>
        <v>80</v>
      </c>
      <c r="C15" s="1045">
        <f>'[47]0924'!$C$6</f>
        <v>160</v>
      </c>
      <c r="D15" s="1045">
        <f>'[47]0924'!$D$6</f>
        <v>50</v>
      </c>
      <c r="E15" s="744">
        <f>'[47]0924'!$E$6</f>
        <v>1635.2</v>
      </c>
      <c r="F15" s="739">
        <f>SUM(B15:E15)</f>
        <v>1925.2</v>
      </c>
    </row>
    <row r="16" spans="1:6" ht="23.25" customHeight="1" x14ac:dyDescent="0.2">
      <c r="A16" s="847" t="s">
        <v>44</v>
      </c>
      <c r="B16" s="1028"/>
      <c r="C16" s="1037"/>
      <c r="D16" s="1037"/>
      <c r="E16" s="741">
        <f>'[47]0924'!$E$7</f>
        <v>3239.2</v>
      </c>
      <c r="F16" s="739">
        <f t="shared" ref="F16:F18" si="0">SUM(B16:E16)</f>
        <v>3239.2</v>
      </c>
    </row>
    <row r="17" spans="1:8" ht="23.25" customHeight="1" x14ac:dyDescent="0.2">
      <c r="A17" s="763" t="s">
        <v>8</v>
      </c>
      <c r="B17" s="1025"/>
      <c r="C17" s="1039"/>
      <c r="D17" s="1039"/>
      <c r="E17" s="741">
        <f>'[47]0924'!$E$8</f>
        <v>10267.5</v>
      </c>
      <c r="F17" s="739">
        <f t="shared" si="0"/>
        <v>10267.5</v>
      </c>
    </row>
    <row r="18" spans="1:8" ht="23.25" customHeight="1" x14ac:dyDescent="0.2">
      <c r="A18" s="763" t="s">
        <v>118</v>
      </c>
      <c r="B18" s="1036">
        <f>'[47]0924'!$B$9</f>
        <v>338</v>
      </c>
      <c r="C18" s="1040">
        <f>'[47]0924'!$C$9</f>
        <v>676</v>
      </c>
      <c r="D18" s="1040"/>
      <c r="E18" s="741">
        <f>'[47]0924'!$E$9</f>
        <v>5832</v>
      </c>
      <c r="F18" s="739">
        <f t="shared" si="0"/>
        <v>6846</v>
      </c>
    </row>
    <row r="19" spans="1:8" ht="23.25" customHeight="1" x14ac:dyDescent="0.2">
      <c r="A19" s="848">
        <v>516</v>
      </c>
      <c r="B19" s="405">
        <f>SUM(B15:B18)</f>
        <v>418</v>
      </c>
      <c r="C19" s="529">
        <f>SUM(C15:C18)</f>
        <v>836</v>
      </c>
      <c r="D19" s="529">
        <f>SUM(D15:D18)</f>
        <v>50</v>
      </c>
      <c r="E19" s="735">
        <f>SUM(E15:E18)</f>
        <v>20973.9</v>
      </c>
      <c r="F19" s="736">
        <f>SUM(F15:F18)</f>
        <v>22277.9</v>
      </c>
    </row>
    <row r="20" spans="1:8" ht="23.25" customHeight="1" x14ac:dyDescent="0.2">
      <c r="A20" s="763" t="s">
        <v>17</v>
      </c>
      <c r="B20" s="1025"/>
      <c r="C20" s="1039"/>
      <c r="D20" s="1039"/>
      <c r="E20" s="741">
        <f>'[47]0924'!$E$11</f>
        <v>890.8</v>
      </c>
      <c r="F20" s="739">
        <f>SUM(E20)</f>
        <v>890.8</v>
      </c>
    </row>
    <row r="21" spans="1:8" ht="23.25" customHeight="1" x14ac:dyDescent="0.2">
      <c r="A21" s="763" t="s">
        <v>10</v>
      </c>
      <c r="B21" s="1025"/>
      <c r="C21" s="1039"/>
      <c r="D21" s="1039"/>
      <c r="E21" s="741">
        <f>'[47]0924'!$E$12</f>
        <v>1300</v>
      </c>
      <c r="F21" s="739">
        <f>SUM(E21:E21)</f>
        <v>1300</v>
      </c>
    </row>
    <row r="22" spans="1:8" ht="23.25" customHeight="1" x14ac:dyDescent="0.2">
      <c r="A22" s="785">
        <v>517</v>
      </c>
      <c r="B22" s="404"/>
      <c r="C22" s="1038"/>
      <c r="D22" s="1038"/>
      <c r="E22" s="735">
        <f>SUM(E20:E21)</f>
        <v>2190.8000000000002</v>
      </c>
      <c r="F22" s="736">
        <f>SUM(F20:F21)</f>
        <v>2190.8000000000002</v>
      </c>
    </row>
    <row r="23" spans="1:8" ht="23.25" customHeight="1" x14ac:dyDescent="0.2">
      <c r="A23" s="763" t="s">
        <v>350</v>
      </c>
      <c r="B23" s="1025"/>
      <c r="C23" s="1039"/>
      <c r="D23" s="1039"/>
      <c r="E23" s="744">
        <f>'[47]0924'!$E$14</f>
        <v>5300</v>
      </c>
      <c r="F23" s="739">
        <f>SUM(E23)</f>
        <v>5300</v>
      </c>
    </row>
    <row r="24" spans="1:8" ht="23.25" customHeight="1" x14ac:dyDescent="0.2">
      <c r="A24" s="785">
        <v>611</v>
      </c>
      <c r="B24" s="404"/>
      <c r="C24" s="1038"/>
      <c r="D24" s="1038"/>
      <c r="E24" s="735">
        <f>E23</f>
        <v>5300</v>
      </c>
      <c r="F24" s="736">
        <f>F23</f>
        <v>5300</v>
      </c>
    </row>
    <row r="25" spans="1:8" ht="23.25" customHeight="1" x14ac:dyDescent="0.2">
      <c r="A25" s="763" t="s">
        <v>124</v>
      </c>
      <c r="B25" s="1025"/>
      <c r="C25" s="1039"/>
      <c r="D25" s="1039"/>
      <c r="E25" s="744">
        <f>'[47]0924'!$E$15</f>
        <v>9300</v>
      </c>
      <c r="F25" s="739">
        <f>SUM(E25:E25)</f>
        <v>9300</v>
      </c>
    </row>
    <row r="26" spans="1:8" ht="23.25" customHeight="1" thickBot="1" x14ac:dyDescent="0.25">
      <c r="A26" s="787">
        <v>612</v>
      </c>
      <c r="B26" s="1026"/>
      <c r="C26" s="1041"/>
      <c r="D26" s="1041"/>
      <c r="E26" s="748">
        <f>E25</f>
        <v>9300</v>
      </c>
      <c r="F26" s="736">
        <f>SUM(E26:E26)</f>
        <v>9300</v>
      </c>
    </row>
    <row r="27" spans="1:8" ht="33.75" customHeight="1" thickTop="1" x14ac:dyDescent="0.2">
      <c r="A27" s="468" t="s">
        <v>12</v>
      </c>
      <c r="B27" s="89">
        <f>B14+B19+B22+B24+B26</f>
        <v>418</v>
      </c>
      <c r="C27" s="89">
        <f>C14+C19+C22+C24+C26</f>
        <v>836</v>
      </c>
      <c r="D27" s="89">
        <f>D14+D19+D22+D24+D26</f>
        <v>50</v>
      </c>
      <c r="E27" s="89">
        <f>E14+E19+E22+E24+E26</f>
        <v>41424.699999999997</v>
      </c>
      <c r="F27" s="75">
        <f>F14+F19+F22+F24+F26</f>
        <v>42728.7</v>
      </c>
      <c r="H27" s="1046"/>
    </row>
    <row r="28" spans="1:8" ht="8.25" customHeight="1" x14ac:dyDescent="0.2">
      <c r="A28" s="2272"/>
      <c r="B28" s="2273"/>
      <c r="C28" s="2273"/>
      <c r="D28" s="2273"/>
      <c r="E28" s="2273"/>
      <c r="F28" s="2273"/>
      <c r="H28" s="1046"/>
    </row>
    <row r="29" spans="1:8" ht="50.25" customHeight="1" thickBot="1" x14ac:dyDescent="0.25">
      <c r="A29" s="783" t="s">
        <v>542</v>
      </c>
      <c r="B29" s="836" t="s">
        <v>506</v>
      </c>
      <c r="C29" s="692" t="s">
        <v>163</v>
      </c>
      <c r="D29" s="692" t="s">
        <v>72</v>
      </c>
    </row>
    <row r="30" spans="1:8" ht="21" customHeight="1" thickTop="1" x14ac:dyDescent="0.2">
      <c r="A30" s="1289" t="s">
        <v>45</v>
      </c>
      <c r="B30" s="1290">
        <f>[48]List1!$B$2</f>
        <v>6336</v>
      </c>
      <c r="C30" s="704"/>
      <c r="D30" s="1303">
        <f t="shared" ref="D30:D39" si="1">SUM(B30:C30)</f>
        <v>6336</v>
      </c>
    </row>
    <row r="31" spans="1:8" ht="21" customHeight="1" x14ac:dyDescent="0.2">
      <c r="A31" s="745" t="s">
        <v>8</v>
      </c>
      <c r="B31" s="1290">
        <f>[48]List1!$B$3</f>
        <v>100</v>
      </c>
      <c r="C31" s="704"/>
      <c r="D31" s="1291">
        <f t="shared" si="1"/>
        <v>100</v>
      </c>
    </row>
    <row r="32" spans="1:8" ht="21" customHeight="1" x14ac:dyDescent="0.2">
      <c r="A32" s="745" t="s">
        <v>16</v>
      </c>
      <c r="B32" s="1290">
        <f>[48]List1!$B$4</f>
        <v>4500</v>
      </c>
      <c r="C32" s="704">
        <f>[48]List1!$C$4</f>
        <v>500</v>
      </c>
      <c r="D32" s="1291">
        <f t="shared" si="1"/>
        <v>5000</v>
      </c>
    </row>
    <row r="33" spans="1:4" ht="21" customHeight="1" x14ac:dyDescent="0.2">
      <c r="A33" s="1292">
        <v>516</v>
      </c>
      <c r="B33" s="1293">
        <f>SUM(B30:B32)</f>
        <v>10936</v>
      </c>
      <c r="C33" s="1294">
        <f>SUM(C32)</f>
        <v>500</v>
      </c>
      <c r="D33" s="1295">
        <f t="shared" si="1"/>
        <v>11436</v>
      </c>
    </row>
    <row r="34" spans="1:4" ht="21" customHeight="1" x14ac:dyDescent="0.2">
      <c r="A34" s="772" t="s">
        <v>35</v>
      </c>
      <c r="B34" s="1296"/>
      <c r="C34" s="1297">
        <f>[48]List1!$C$6</f>
        <v>145</v>
      </c>
      <c r="D34" s="1298">
        <f t="shared" si="1"/>
        <v>145</v>
      </c>
    </row>
    <row r="35" spans="1:4" ht="21" customHeight="1" x14ac:dyDescent="0.2">
      <c r="A35" s="769">
        <v>517</v>
      </c>
      <c r="B35" s="1293"/>
      <c r="C35" s="1294">
        <f>SUM(C34:C34)</f>
        <v>145</v>
      </c>
      <c r="D35" s="1295">
        <f t="shared" si="1"/>
        <v>145</v>
      </c>
    </row>
    <row r="36" spans="1:4" ht="21" customHeight="1" x14ac:dyDescent="0.2">
      <c r="A36" s="772" t="s">
        <v>171</v>
      </c>
      <c r="B36" s="1296"/>
      <c r="C36" s="1297">
        <f>[48]List1!$C$8</f>
        <v>12</v>
      </c>
      <c r="D36" s="1298">
        <f t="shared" si="1"/>
        <v>12</v>
      </c>
    </row>
    <row r="37" spans="1:4" ht="21" customHeight="1" x14ac:dyDescent="0.2">
      <c r="A37" s="1292">
        <v>519</v>
      </c>
      <c r="B37" s="1293"/>
      <c r="C37" s="1294">
        <f>SUM(C36:C36)</f>
        <v>12</v>
      </c>
      <c r="D37" s="1295">
        <f t="shared" si="1"/>
        <v>12</v>
      </c>
    </row>
    <row r="38" spans="1:4" ht="21" customHeight="1" x14ac:dyDescent="0.2">
      <c r="A38" s="1299" t="s">
        <v>507</v>
      </c>
      <c r="B38" s="1296">
        <v>300</v>
      </c>
      <c r="C38" s="1297"/>
      <c r="D38" s="1298">
        <f t="shared" si="1"/>
        <v>300</v>
      </c>
    </row>
    <row r="39" spans="1:4" ht="21" customHeight="1" thickBot="1" x14ac:dyDescent="0.25">
      <c r="A39" s="769">
        <v>521</v>
      </c>
      <c r="B39" s="1293">
        <f>SUM(B38)</f>
        <v>300</v>
      </c>
      <c r="C39" s="1294"/>
      <c r="D39" s="1295">
        <f t="shared" si="1"/>
        <v>300</v>
      </c>
    </row>
    <row r="40" spans="1:4" ht="29.25" customHeight="1" thickTop="1" x14ac:dyDescent="0.2">
      <c r="A40" s="1169" t="s">
        <v>12</v>
      </c>
      <c r="B40" s="1170">
        <f>B33+B35+B37+B39</f>
        <v>11236</v>
      </c>
      <c r="C40" s="1170">
        <f>C33+C35+C37+C39</f>
        <v>657</v>
      </c>
      <c r="D40" s="1170">
        <f>D33+D35+D37+D39</f>
        <v>11893</v>
      </c>
    </row>
  </sheetData>
  <mergeCells count="3">
    <mergeCell ref="A1:E1"/>
    <mergeCell ref="A2:F2"/>
    <mergeCell ref="A28:F28"/>
  </mergeCells>
  <printOptions horizontalCentered="1"/>
  <pageMargins left="0.39370078740157483" right="0.51181102362204722" top="0.49" bottom="0.54" header="0.31496062992125984" footer="0.31496062992125984"/>
  <pageSetup paperSize="9" scale="66" orientation="portrait" r:id="rId1"/>
  <headerFooter>
    <oddFooter>&amp;L&amp;"Times New Roman,Obyčejné"&amp;8Rozpočet na rok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R723"/>
  <sheetViews>
    <sheetView view="pageBreakPreview" zoomScaleNormal="100" zoomScaleSheetLayoutView="100" workbookViewId="0">
      <pane ySplit="4" topLeftCell="A68" activePane="bottomLeft" state="frozen"/>
      <selection pane="bottomLeft" activeCell="R49" sqref="R49"/>
    </sheetView>
  </sheetViews>
  <sheetFormatPr defaultRowHeight="15" x14ac:dyDescent="0.2"/>
  <cols>
    <col min="1" max="1" width="16.7109375" style="202" customWidth="1"/>
    <col min="2" max="2" width="10.42578125" style="202" customWidth="1"/>
    <col min="3" max="3" width="8.5703125" style="202" customWidth="1"/>
    <col min="4" max="4" width="11.28515625" style="202" customWidth="1"/>
    <col min="5" max="5" width="10.42578125" style="202" customWidth="1"/>
    <col min="6" max="6" width="8" style="202" customWidth="1"/>
    <col min="7" max="7" width="10.5703125" style="202" customWidth="1"/>
    <col min="8" max="8" width="11.42578125" style="1310" customWidth="1"/>
    <col min="9" max="9" width="11.7109375" style="1310" customWidth="1"/>
    <col min="10" max="10" width="9.140625" style="1310" customWidth="1"/>
    <col min="11" max="11" width="12.7109375" style="1310" customWidth="1"/>
    <col min="12" max="12" width="11.140625" style="224" customWidth="1"/>
    <col min="13" max="13" width="10.28515625" style="224" customWidth="1"/>
    <col min="14" max="14" width="7.85546875" style="224" customWidth="1"/>
    <col min="15" max="15" width="11.5703125" style="202" customWidth="1"/>
    <col min="16" max="16" width="10.7109375" style="202" customWidth="1"/>
    <col min="17" max="16384" width="9.140625" style="202"/>
  </cols>
  <sheetData>
    <row r="1" spans="1:18" ht="66" customHeight="1" x14ac:dyDescent="0.2">
      <c r="A1" s="2098" t="s">
        <v>953</v>
      </c>
      <c r="B1" s="2099"/>
      <c r="C1" s="2099"/>
      <c r="D1" s="2099"/>
      <c r="E1" s="2099"/>
      <c r="F1" s="2099"/>
      <c r="G1" s="2100"/>
      <c r="H1" s="2100"/>
      <c r="I1" s="2100"/>
      <c r="J1" s="2100"/>
      <c r="K1" s="2100"/>
      <c r="L1" s="2100"/>
      <c r="M1" s="2100"/>
      <c r="N1" s="2100"/>
      <c r="O1" s="2073" t="s">
        <v>449</v>
      </c>
      <c r="P1" s="2074"/>
    </row>
    <row r="2" spans="1:18" ht="36.75" customHeight="1" x14ac:dyDescent="0.2">
      <c r="A2" s="2101" t="s">
        <v>182</v>
      </c>
      <c r="B2" s="2102"/>
      <c r="C2" s="2078"/>
      <c r="D2" s="2075" t="s">
        <v>482</v>
      </c>
      <c r="E2" s="2076"/>
      <c r="F2" s="2076"/>
      <c r="G2" s="2077"/>
      <c r="H2" s="2075" t="s">
        <v>602</v>
      </c>
      <c r="I2" s="2076"/>
      <c r="J2" s="2076"/>
      <c r="K2" s="2077"/>
      <c r="L2" s="2082" t="s">
        <v>483</v>
      </c>
      <c r="M2" s="2083"/>
      <c r="N2" s="2083"/>
      <c r="O2" s="2083"/>
      <c r="P2" s="2084"/>
      <c r="R2" s="1704"/>
    </row>
    <row r="3" spans="1:18" ht="33" customHeight="1" x14ac:dyDescent="0.2">
      <c r="A3" s="2103" t="s">
        <v>180</v>
      </c>
      <c r="B3" s="2105" t="s">
        <v>181</v>
      </c>
      <c r="C3" s="2078"/>
      <c r="D3" s="2078" t="s">
        <v>222</v>
      </c>
      <c r="E3" s="2079"/>
      <c r="F3" s="2111"/>
      <c r="G3" s="2112" t="s">
        <v>110</v>
      </c>
      <c r="H3" s="2078" t="s">
        <v>222</v>
      </c>
      <c r="I3" s="2079"/>
      <c r="J3" s="2079"/>
      <c r="K3" s="2080" t="s">
        <v>110</v>
      </c>
      <c r="L3" s="2108" t="s">
        <v>222</v>
      </c>
      <c r="M3" s="2109"/>
      <c r="N3" s="2110"/>
      <c r="O3" s="2106" t="s">
        <v>110</v>
      </c>
      <c r="P3" s="2085" t="s">
        <v>706</v>
      </c>
    </row>
    <row r="4" spans="1:18" ht="33" customHeight="1" x14ac:dyDescent="0.2">
      <c r="A4" s="2104"/>
      <c r="B4" s="986" t="s">
        <v>183</v>
      </c>
      <c r="C4" s="203" t="s">
        <v>184</v>
      </c>
      <c r="D4" s="987" t="s">
        <v>42</v>
      </c>
      <c r="E4" s="987" t="s">
        <v>88</v>
      </c>
      <c r="F4" s="1560" t="s">
        <v>367</v>
      </c>
      <c r="G4" s="2113"/>
      <c r="H4" s="987" t="s">
        <v>42</v>
      </c>
      <c r="I4" s="987" t="s">
        <v>88</v>
      </c>
      <c r="J4" s="1560" t="s">
        <v>367</v>
      </c>
      <c r="K4" s="2081"/>
      <c r="L4" s="204" t="s">
        <v>42</v>
      </c>
      <c r="M4" s="204" t="s">
        <v>88</v>
      </c>
      <c r="N4" s="204" t="s">
        <v>367</v>
      </c>
      <c r="O4" s="2107"/>
      <c r="P4" s="2086"/>
    </row>
    <row r="5" spans="1:18" ht="18.75" customHeight="1" x14ac:dyDescent="0.2">
      <c r="A5" s="2070" t="s">
        <v>253</v>
      </c>
      <c r="B5" s="935" t="s">
        <v>310</v>
      </c>
      <c r="C5" s="1183" t="s">
        <v>321</v>
      </c>
      <c r="D5" s="1812">
        <v>350</v>
      </c>
      <c r="E5" s="1816"/>
      <c r="F5" s="1765"/>
      <c r="G5" s="951">
        <f>SUM(D5:F5)</f>
        <v>350</v>
      </c>
      <c r="H5" s="1618">
        <v>338</v>
      </c>
      <c r="I5" s="952">
        <v>0</v>
      </c>
      <c r="J5" s="1600">
        <v>0</v>
      </c>
      <c r="K5" s="368">
        <f>SUM(H5:J5)</f>
        <v>338</v>
      </c>
      <c r="L5" s="1621">
        <f>'0113, 0213, 0115, 0143'!D5</f>
        <v>300</v>
      </c>
      <c r="M5" s="1615"/>
      <c r="N5" s="1600"/>
      <c r="O5" s="951">
        <f>SUM(L5:N5)</f>
        <v>300</v>
      </c>
      <c r="P5" s="1639">
        <v>220</v>
      </c>
    </row>
    <row r="6" spans="1:18" ht="18.75" customHeight="1" x14ac:dyDescent="0.2">
      <c r="A6" s="2087"/>
      <c r="B6" s="293" t="s">
        <v>320</v>
      </c>
      <c r="C6" s="506" t="s">
        <v>603</v>
      </c>
      <c r="D6" s="1812">
        <v>11320</v>
      </c>
      <c r="E6" s="1815"/>
      <c r="F6" s="505"/>
      <c r="G6" s="1626">
        <f>SUM(D6:F6)</f>
        <v>11320</v>
      </c>
      <c r="H6" s="952">
        <v>11320</v>
      </c>
      <c r="I6" s="1599">
        <v>0</v>
      </c>
      <c r="J6" s="1597">
        <v>0</v>
      </c>
      <c r="K6" s="1626">
        <f>SUM(H6:J6)</f>
        <v>11320</v>
      </c>
      <c r="L6" s="1612">
        <f>'0113, 0213, 0115, 0143'!C19</f>
        <v>11145</v>
      </c>
      <c r="M6" s="1625"/>
      <c r="N6" s="1598"/>
      <c r="O6" s="1626">
        <f>SUM(L6:N6)</f>
        <v>11145</v>
      </c>
      <c r="P6" s="1646">
        <v>0</v>
      </c>
    </row>
    <row r="7" spans="1:18" ht="18.75" customHeight="1" x14ac:dyDescent="0.2">
      <c r="A7" s="2087"/>
      <c r="B7" s="295" t="s">
        <v>430</v>
      </c>
      <c r="C7" s="507" t="s">
        <v>396</v>
      </c>
      <c r="D7" s="1813">
        <v>200</v>
      </c>
      <c r="E7" s="1814">
        <v>2800</v>
      </c>
      <c r="F7" s="1760"/>
      <c r="G7" s="1627">
        <f>SUM(D7:E7)</f>
        <v>3000</v>
      </c>
      <c r="H7" s="1613">
        <v>200</v>
      </c>
      <c r="I7" s="1619">
        <v>2800</v>
      </c>
      <c r="J7" s="1620">
        <v>0</v>
      </c>
      <c r="K7" s="1627">
        <f>SUM(H7:J7)</f>
        <v>3000</v>
      </c>
      <c r="L7" s="1613">
        <f>'0113, 0213, 0115, 0143'!D26</f>
        <v>300</v>
      </c>
      <c r="M7" s="1619"/>
      <c r="N7" s="1620"/>
      <c r="O7" s="1627">
        <f>SUM(L7:M7)</f>
        <v>300</v>
      </c>
      <c r="P7" s="1640">
        <v>300</v>
      </c>
    </row>
    <row r="8" spans="1:18" ht="21" customHeight="1" x14ac:dyDescent="0.2">
      <c r="A8" s="2088"/>
      <c r="B8" s="2089" t="s">
        <v>614</v>
      </c>
      <c r="C8" s="2090"/>
      <c r="D8" s="956">
        <f>SUM(D5:D7)</f>
        <v>11870</v>
      </c>
      <c r="E8" s="1051">
        <f>SUM(E5:E7)</f>
        <v>2800</v>
      </c>
      <c r="F8" s="510"/>
      <c r="G8" s="124">
        <f t="shared" ref="G8:L8" si="0">SUM(G5:G7)</f>
        <v>14670</v>
      </c>
      <c r="H8" s="1638">
        <f t="shared" si="0"/>
        <v>11858</v>
      </c>
      <c r="I8" s="1636">
        <f t="shared" si="0"/>
        <v>2800</v>
      </c>
      <c r="J8" s="1637">
        <f t="shared" si="0"/>
        <v>0</v>
      </c>
      <c r="K8" s="124">
        <f t="shared" si="0"/>
        <v>14658</v>
      </c>
      <c r="L8" s="508">
        <f t="shared" si="0"/>
        <v>11745</v>
      </c>
      <c r="M8" s="509">
        <f>'0113, 0213, 0115, 0143'!H25</f>
        <v>0</v>
      </c>
      <c r="N8" s="509">
        <f>'0113, 0213, 0115, 0143'!I25</f>
        <v>0</v>
      </c>
      <c r="O8" s="124">
        <f>SUM(O5:O7)</f>
        <v>11745</v>
      </c>
      <c r="P8" s="1377">
        <f>SUM(P5:P7)</f>
        <v>520</v>
      </c>
    </row>
    <row r="9" spans="1:18" ht="18.75" customHeight="1" x14ac:dyDescent="0.2">
      <c r="A9" s="2092" t="s">
        <v>538</v>
      </c>
      <c r="B9" s="358" t="s">
        <v>311</v>
      </c>
      <c r="C9" s="1182" t="s">
        <v>321</v>
      </c>
      <c r="D9" s="602"/>
      <c r="E9" s="603"/>
      <c r="F9" s="604"/>
      <c r="G9" s="605"/>
      <c r="H9" s="958"/>
      <c r="I9" s="958"/>
      <c r="J9" s="958"/>
      <c r="K9" s="1319"/>
      <c r="L9" s="1618"/>
      <c r="M9" s="1606">
        <f>'0113, 0213, 0115, 0143'!D10</f>
        <v>14000</v>
      </c>
      <c r="N9" s="1622"/>
      <c r="O9" s="1643">
        <f>SUM(L9:N9)</f>
        <v>14000</v>
      </c>
      <c r="P9" s="1647">
        <v>0</v>
      </c>
    </row>
    <row r="10" spans="1:18" ht="18.75" customHeight="1" x14ac:dyDescent="0.2">
      <c r="A10" s="2093"/>
      <c r="B10" s="300" t="s">
        <v>359</v>
      </c>
      <c r="C10" s="278" t="s">
        <v>603</v>
      </c>
      <c r="D10" s="1808">
        <v>950</v>
      </c>
      <c r="E10" s="1807"/>
      <c r="F10" s="1806"/>
      <c r="G10" s="279">
        <f>SUM(D10:F10)</f>
        <v>950</v>
      </c>
      <c r="H10" s="1610">
        <v>950</v>
      </c>
      <c r="I10" s="1641">
        <v>0</v>
      </c>
      <c r="J10" s="1635">
        <v>0</v>
      </c>
      <c r="K10" s="362">
        <f>SUM(H10:J10)</f>
        <v>950</v>
      </c>
      <c r="L10" s="1628">
        <f>'0215, 0241,0241p'!C7</f>
        <v>902.5</v>
      </c>
      <c r="M10" s="1625"/>
      <c r="N10" s="346"/>
      <c r="O10" s="346">
        <f>SUM(L10:N10)</f>
        <v>902.5</v>
      </c>
      <c r="P10" s="1646">
        <v>0</v>
      </c>
    </row>
    <row r="11" spans="1:18" ht="18.75" customHeight="1" x14ac:dyDescent="0.2">
      <c r="A11" s="2093"/>
      <c r="B11" s="300" t="s">
        <v>177</v>
      </c>
      <c r="C11" s="278" t="s">
        <v>604</v>
      </c>
      <c r="D11" s="1772">
        <v>102432</v>
      </c>
      <c r="E11" s="1780">
        <v>17445</v>
      </c>
      <c r="F11" s="1789">
        <v>650</v>
      </c>
      <c r="G11" s="1786">
        <f>SUM(D11:F11)</f>
        <v>120527</v>
      </c>
      <c r="H11" s="1612">
        <v>105316.7</v>
      </c>
      <c r="I11" s="1625">
        <v>122109.5</v>
      </c>
      <c r="J11" s="1598">
        <v>650</v>
      </c>
      <c r="K11" s="362">
        <f>SUM(H11:J11)</f>
        <v>228076.2</v>
      </c>
      <c r="L11" s="1633">
        <f>'0215, 0241,0241p'!N30-M11-N11</f>
        <v>114173.99999999999</v>
      </c>
      <c r="M11" s="1632">
        <f>'0215, 0241,0241p'!N29</f>
        <v>116561.73</v>
      </c>
      <c r="N11" s="1629">
        <f>'0215, 0241,0241p'!K24</f>
        <v>650</v>
      </c>
      <c r="O11" s="1644">
        <f>SUM(L11:N11)</f>
        <v>231385.72999999998</v>
      </c>
      <c r="P11" s="1646">
        <v>109952</v>
      </c>
    </row>
    <row r="12" spans="1:18" ht="18.75" customHeight="1" x14ac:dyDescent="0.2">
      <c r="A12" s="2093"/>
      <c r="B12" s="300" t="s">
        <v>177</v>
      </c>
      <c r="C12" s="278" t="s">
        <v>605</v>
      </c>
      <c r="D12" s="1803"/>
      <c r="E12" s="1804">
        <v>5000</v>
      </c>
      <c r="F12" s="1805"/>
      <c r="G12" s="1627">
        <f>SUM(E12)</f>
        <v>5000</v>
      </c>
      <c r="H12" s="1613">
        <v>0</v>
      </c>
      <c r="I12" s="1619">
        <v>5000</v>
      </c>
      <c r="J12" s="1620">
        <v>0</v>
      </c>
      <c r="K12" s="368">
        <f>SUM(H12:J12)</f>
        <v>5000</v>
      </c>
      <c r="L12" s="1630"/>
      <c r="M12" s="1631">
        <f>'0215, 0241,0241p'!C35</f>
        <v>15000</v>
      </c>
      <c r="N12" s="1590"/>
      <c r="O12" s="1645">
        <f>SUM(M12)</f>
        <v>15000</v>
      </c>
      <c r="P12" s="1640">
        <v>5000</v>
      </c>
    </row>
    <row r="13" spans="1:18" ht="21" customHeight="1" x14ac:dyDescent="0.2">
      <c r="A13" s="2094"/>
      <c r="B13" s="2089" t="s">
        <v>614</v>
      </c>
      <c r="C13" s="2090"/>
      <c r="D13" s="206">
        <f>SUM(D9:D12)</f>
        <v>103382</v>
      </c>
      <c r="E13" s="207">
        <f>SUM(E9:E12)</f>
        <v>22445</v>
      </c>
      <c r="F13" s="208">
        <f>SUM(F9:F12)</f>
        <v>650</v>
      </c>
      <c r="G13" s="209">
        <f>SUM(G10:G12)</f>
        <v>126477</v>
      </c>
      <c r="H13" s="206">
        <f>SUM(H9:H12)</f>
        <v>106266.7</v>
      </c>
      <c r="I13" s="207">
        <f>SUM(I9:I12)</f>
        <v>127109.5</v>
      </c>
      <c r="J13" s="208">
        <f>SUM(J9:J12)</f>
        <v>650</v>
      </c>
      <c r="K13" s="209">
        <f>SUM(K10:K12)</f>
        <v>234026.2</v>
      </c>
      <c r="L13" s="206">
        <f>SUM(L9:L12)</f>
        <v>115076.49999999999</v>
      </c>
      <c r="M13" s="207">
        <f>SUM(M9:M12)</f>
        <v>145561.72999999998</v>
      </c>
      <c r="N13" s="208">
        <f>SUM(N9:N12)</f>
        <v>650</v>
      </c>
      <c r="O13" s="209">
        <f>SUM(O9:O12)</f>
        <v>261288.22999999998</v>
      </c>
      <c r="P13" s="1377">
        <f>SUM(P9:P12)</f>
        <v>114952</v>
      </c>
    </row>
    <row r="14" spans="1:18" ht="18.75" customHeight="1" x14ac:dyDescent="0.2">
      <c r="A14" s="2070" t="s">
        <v>185</v>
      </c>
      <c r="B14" s="511" t="s">
        <v>312</v>
      </c>
      <c r="C14" s="1184" t="s">
        <v>321</v>
      </c>
      <c r="D14" s="274"/>
      <c r="E14" s="1809">
        <v>9500</v>
      </c>
      <c r="F14" s="1600"/>
      <c r="G14" s="951">
        <f>SUM(E14)</f>
        <v>9500</v>
      </c>
      <c r="H14" s="1618">
        <v>0</v>
      </c>
      <c r="I14" s="1615">
        <v>13273.5</v>
      </c>
      <c r="J14" s="1600">
        <v>0</v>
      </c>
      <c r="K14" s="1483">
        <f>SUM(H14:J14)</f>
        <v>13273.5</v>
      </c>
      <c r="L14" s="1650"/>
      <c r="M14" s="1615">
        <f>'0313, 0315,  0341'!D6</f>
        <v>7750</v>
      </c>
      <c r="N14" s="1600"/>
      <c r="O14" s="1643">
        <f>SUM(M14)</f>
        <v>7750</v>
      </c>
      <c r="P14" s="1647">
        <v>4246.1000000000004</v>
      </c>
    </row>
    <row r="15" spans="1:18" ht="18.75" customHeight="1" x14ac:dyDescent="0.2">
      <c r="A15" s="2087"/>
      <c r="B15" s="300" t="s">
        <v>364</v>
      </c>
      <c r="C15" s="301" t="s">
        <v>603</v>
      </c>
      <c r="D15" s="266">
        <v>2825</v>
      </c>
      <c r="E15" s="1642"/>
      <c r="F15" s="1598"/>
      <c r="G15" s="1626">
        <f t="shared" ref="G15:G26" si="1">SUM(D15:F15)</f>
        <v>2825</v>
      </c>
      <c r="H15" s="1612">
        <v>2825</v>
      </c>
      <c r="I15" s="1625">
        <v>0</v>
      </c>
      <c r="J15" s="1598">
        <v>0</v>
      </c>
      <c r="K15" s="362">
        <f>SUM(H15:J15)</f>
        <v>2825</v>
      </c>
      <c r="L15" s="1612">
        <f>'0313, 0315,  0341'!C12</f>
        <v>6928</v>
      </c>
      <c r="M15" s="1625"/>
      <c r="N15" s="1598"/>
      <c r="O15" s="346">
        <f t="shared" ref="O15" si="2">SUM(L15:N15)</f>
        <v>6928</v>
      </c>
      <c r="P15" s="1646">
        <v>0</v>
      </c>
    </row>
    <row r="16" spans="1:18" ht="18.75" customHeight="1" x14ac:dyDescent="0.2">
      <c r="A16" s="2091"/>
      <c r="B16" s="524" t="s">
        <v>178</v>
      </c>
      <c r="C16" s="205" t="s">
        <v>604</v>
      </c>
      <c r="D16" s="512">
        <v>630</v>
      </c>
      <c r="E16" s="1811">
        <v>700</v>
      </c>
      <c r="F16" s="1810"/>
      <c r="G16" s="1627">
        <f>SUM(D16:E16)</f>
        <v>1330</v>
      </c>
      <c r="H16" s="1613">
        <v>0</v>
      </c>
      <c r="I16" s="1619">
        <v>700</v>
      </c>
      <c r="J16" s="1620">
        <v>0</v>
      </c>
      <c r="K16" s="368">
        <f>SUM(H16:J16)</f>
        <v>700</v>
      </c>
      <c r="L16" s="1649">
        <f>'0313, 0315,  0341'!D19</f>
        <v>5650</v>
      </c>
      <c r="M16" s="1631"/>
      <c r="N16" s="1590"/>
      <c r="O16" s="1645">
        <f>SUM(L16:M16)</f>
        <v>5650</v>
      </c>
      <c r="P16" s="1640">
        <v>650</v>
      </c>
    </row>
    <row r="17" spans="1:17" ht="21" customHeight="1" x14ac:dyDescent="0.2">
      <c r="A17" s="2088"/>
      <c r="B17" s="2089" t="s">
        <v>614</v>
      </c>
      <c r="C17" s="2090"/>
      <c r="D17" s="206">
        <f>SUM(D14:D16)</f>
        <v>3455</v>
      </c>
      <c r="E17" s="207">
        <f>SUM(E14:E16)</f>
        <v>10200</v>
      </c>
      <c r="F17" s="208"/>
      <c r="G17" s="210">
        <f t="shared" ref="G17:P17" si="3">SUM(G14:G16)</f>
        <v>13655</v>
      </c>
      <c r="H17" s="206">
        <f t="shared" si="3"/>
        <v>2825</v>
      </c>
      <c r="I17" s="207">
        <f t="shared" si="3"/>
        <v>13973.5</v>
      </c>
      <c r="J17" s="1706">
        <f t="shared" si="3"/>
        <v>0</v>
      </c>
      <c r="K17" s="355">
        <f t="shared" si="3"/>
        <v>16798.5</v>
      </c>
      <c r="L17" s="206">
        <f t="shared" si="3"/>
        <v>12578</v>
      </c>
      <c r="M17" s="207">
        <f t="shared" si="3"/>
        <v>7750</v>
      </c>
      <c r="N17" s="208">
        <f t="shared" si="3"/>
        <v>0</v>
      </c>
      <c r="O17" s="210">
        <f t="shared" si="3"/>
        <v>20328</v>
      </c>
      <c r="P17" s="1377">
        <f t="shared" si="3"/>
        <v>4896.1000000000004</v>
      </c>
    </row>
    <row r="18" spans="1:17" s="1474" customFormat="1" ht="21" customHeight="1" x14ac:dyDescent="0.2">
      <c r="A18" s="2070" t="s">
        <v>368</v>
      </c>
      <c r="B18" s="363" t="s">
        <v>911</v>
      </c>
      <c r="C18" s="1484" t="s">
        <v>914</v>
      </c>
      <c r="D18" s="1319"/>
      <c r="E18" s="958"/>
      <c r="F18" s="959"/>
      <c r="G18" s="961"/>
      <c r="H18" s="1618">
        <v>13179.1</v>
      </c>
      <c r="I18" s="1615">
        <v>0</v>
      </c>
      <c r="J18" s="952">
        <v>0</v>
      </c>
      <c r="K18" s="368">
        <f t="shared" ref="K18:K26" si="4">SUM(H18:J18)</f>
        <v>13179.1</v>
      </c>
      <c r="L18" s="368"/>
      <c r="M18" s="1652"/>
      <c r="N18" s="1600"/>
      <c r="O18" s="1486"/>
      <c r="P18" s="1639"/>
    </row>
    <row r="19" spans="1:17" s="1474" customFormat="1" ht="21" customHeight="1" x14ac:dyDescent="0.2">
      <c r="A19" s="2071"/>
      <c r="B19" s="363" t="s">
        <v>912</v>
      </c>
      <c r="C19" s="1485" t="s">
        <v>399</v>
      </c>
      <c r="D19" s="1319"/>
      <c r="E19" s="958"/>
      <c r="F19" s="959"/>
      <c r="G19" s="961"/>
      <c r="H19" s="952">
        <v>0</v>
      </c>
      <c r="I19" s="1625">
        <v>326.5</v>
      </c>
      <c r="J19" s="1623">
        <v>0</v>
      </c>
      <c r="K19" s="368">
        <f t="shared" si="4"/>
        <v>326.5</v>
      </c>
      <c r="L19" s="1595"/>
      <c r="M19" s="1603"/>
      <c r="N19" s="1623"/>
      <c r="O19" s="1651"/>
      <c r="P19" s="1376"/>
    </row>
    <row r="20" spans="1:17" ht="18.75" customHeight="1" x14ac:dyDescent="0.2">
      <c r="A20" s="2071"/>
      <c r="B20" s="363" t="s">
        <v>369</v>
      </c>
      <c r="C20" s="260" t="s">
        <v>606</v>
      </c>
      <c r="D20" s="930">
        <v>4118</v>
      </c>
      <c r="E20" s="1748"/>
      <c r="F20" s="364">
        <v>3000</v>
      </c>
      <c r="G20" s="136">
        <f>SUM(D20:F20)</f>
        <v>7118</v>
      </c>
      <c r="H20" s="1664">
        <v>1136.4000000000001</v>
      </c>
      <c r="I20" s="1594">
        <v>0</v>
      </c>
      <c r="J20" s="1585">
        <v>1179</v>
      </c>
      <c r="K20" s="1320">
        <f t="shared" si="4"/>
        <v>2315.4</v>
      </c>
      <c r="L20" s="1319"/>
      <c r="M20" s="958"/>
      <c r="N20" s="959"/>
      <c r="O20" s="960"/>
      <c r="P20" s="1378"/>
    </row>
    <row r="21" spans="1:17" ht="18.75" customHeight="1" x14ac:dyDescent="0.2">
      <c r="A21" s="2071"/>
      <c r="B21" s="363" t="s">
        <v>370</v>
      </c>
      <c r="C21" s="1185" t="s">
        <v>321</v>
      </c>
      <c r="D21" s="930"/>
      <c r="E21" s="1799">
        <v>86900</v>
      </c>
      <c r="F21" s="1800"/>
      <c r="G21" s="136">
        <f>SUM(E21:F21)</f>
        <v>86900</v>
      </c>
      <c r="H21" s="1664">
        <v>2387.9</v>
      </c>
      <c r="I21" s="1659">
        <v>240446.3</v>
      </c>
      <c r="J21" s="1585">
        <v>0</v>
      </c>
      <c r="K21" s="1320">
        <f t="shared" si="4"/>
        <v>242834.19999999998</v>
      </c>
      <c r="L21" s="1601"/>
      <c r="M21" s="1602">
        <f>'0413, 0437'!F6</f>
        <v>122857.2</v>
      </c>
      <c r="N21" s="1588"/>
      <c r="O21" s="136">
        <f>SUM(M21:N21)</f>
        <v>122857.2</v>
      </c>
      <c r="P21" s="1376">
        <v>93074.2</v>
      </c>
    </row>
    <row r="22" spans="1:17" ht="18.75" customHeight="1" x14ac:dyDescent="0.2">
      <c r="A22" s="2071"/>
      <c r="B22" s="363" t="s">
        <v>434</v>
      </c>
      <c r="C22" s="278" t="s">
        <v>400</v>
      </c>
      <c r="D22" s="930">
        <v>861.3</v>
      </c>
      <c r="E22" s="1799"/>
      <c r="F22" s="1789"/>
      <c r="G22" s="136">
        <f t="shared" si="1"/>
        <v>861.3</v>
      </c>
      <c r="H22" s="1664">
        <v>1212.5</v>
      </c>
      <c r="I22" s="1592">
        <v>0</v>
      </c>
      <c r="J22" s="1662">
        <v>0</v>
      </c>
      <c r="K22" s="1320">
        <f t="shared" si="4"/>
        <v>1212.5</v>
      </c>
      <c r="L22" s="1319"/>
      <c r="M22" s="958"/>
      <c r="N22" s="959"/>
      <c r="O22" s="960"/>
      <c r="P22" s="1378"/>
    </row>
    <row r="23" spans="1:17" ht="18.75" customHeight="1" x14ac:dyDescent="0.2">
      <c r="A23" s="2071"/>
      <c r="B23" s="363" t="s">
        <v>435</v>
      </c>
      <c r="C23" s="278" t="s">
        <v>146</v>
      </c>
      <c r="D23" s="930">
        <v>100</v>
      </c>
      <c r="E23" s="1801"/>
      <c r="F23" s="1802"/>
      <c r="G23" s="136">
        <f t="shared" si="1"/>
        <v>100</v>
      </c>
      <c r="H23" s="1664">
        <v>1424</v>
      </c>
      <c r="I23" s="1665">
        <v>0</v>
      </c>
      <c r="J23" s="1663">
        <v>0</v>
      </c>
      <c r="K23" s="1320">
        <f t="shared" si="4"/>
        <v>1424</v>
      </c>
      <c r="L23" s="1319"/>
      <c r="M23" s="958"/>
      <c r="N23" s="959"/>
      <c r="O23" s="960"/>
      <c r="P23" s="1378"/>
    </row>
    <row r="24" spans="1:17" ht="18.75" customHeight="1" x14ac:dyDescent="0.2">
      <c r="A24" s="2071"/>
      <c r="B24" s="363" t="s">
        <v>371</v>
      </c>
      <c r="C24" s="260" t="s">
        <v>607</v>
      </c>
      <c r="D24" s="962"/>
      <c r="E24" s="963"/>
      <c r="F24" s="964"/>
      <c r="G24" s="960"/>
      <c r="H24" s="1317">
        <v>3002.6</v>
      </c>
      <c r="I24" s="1317">
        <v>0</v>
      </c>
      <c r="J24" s="1317">
        <v>1821</v>
      </c>
      <c r="K24" s="1321">
        <f t="shared" si="4"/>
        <v>4823.6000000000004</v>
      </c>
      <c r="L24" s="1610">
        <f>'0413, 0437'!F29-N24-M24</f>
        <v>3458</v>
      </c>
      <c r="M24" s="1641">
        <f>'0413, 0437'!C25</f>
        <v>965</v>
      </c>
      <c r="N24" s="1588">
        <f>'0413, 0437'!E29</f>
        <v>3000</v>
      </c>
      <c r="O24" s="136">
        <f t="shared" ref="O24:O26" si="5">SUM(L24:N24)</f>
        <v>7423</v>
      </c>
      <c r="P24" s="1658">
        <v>965</v>
      </c>
    </row>
    <row r="25" spans="1:17" s="1482" customFormat="1" ht="18.75" customHeight="1" x14ac:dyDescent="0.2">
      <c r="A25" s="2071"/>
      <c r="B25" s="363" t="s">
        <v>915</v>
      </c>
      <c r="C25" s="365" t="s">
        <v>609</v>
      </c>
      <c r="D25" s="962"/>
      <c r="E25" s="963"/>
      <c r="F25" s="964"/>
      <c r="G25" s="960"/>
      <c r="H25" s="1317">
        <v>5</v>
      </c>
      <c r="I25" s="1317">
        <v>0</v>
      </c>
      <c r="J25" s="1317">
        <v>0</v>
      </c>
      <c r="K25" s="1321">
        <f t="shared" si="4"/>
        <v>5</v>
      </c>
      <c r="L25" s="1612"/>
      <c r="M25" s="1625"/>
      <c r="N25" s="1623"/>
      <c r="O25" s="1570"/>
      <c r="P25" s="1376"/>
    </row>
    <row r="26" spans="1:17" ht="18.75" customHeight="1" x14ac:dyDescent="0.2">
      <c r="A26" s="2071"/>
      <c r="B26" s="366" t="s">
        <v>372</v>
      </c>
      <c r="C26" s="365" t="s">
        <v>608</v>
      </c>
      <c r="D26" s="931">
        <v>109070.7</v>
      </c>
      <c r="E26" s="1749"/>
      <c r="F26" s="1750">
        <v>1200</v>
      </c>
      <c r="G26" s="136">
        <f t="shared" si="1"/>
        <v>110270.7</v>
      </c>
      <c r="H26" s="61">
        <v>141634</v>
      </c>
      <c r="I26" s="1659">
        <v>655</v>
      </c>
      <c r="J26" s="1662">
        <v>1053.3</v>
      </c>
      <c r="K26" s="1320">
        <f t="shared" si="4"/>
        <v>143342.29999999999</v>
      </c>
      <c r="L26" s="1612">
        <f>'0440,  0441'!E14+'0440,  0441'!F46+'Příspěvky na provoz'!J29-výdaje!N26-M26</f>
        <v>126900</v>
      </c>
      <c r="M26" s="1625">
        <f>'0440,  0441'!E9</f>
        <v>2800</v>
      </c>
      <c r="N26" s="1598">
        <f>'0440,  0441'!C36</f>
        <v>1200</v>
      </c>
      <c r="O26" s="1570">
        <f t="shared" si="5"/>
        <v>130900</v>
      </c>
      <c r="P26" s="1646">
        <v>93726</v>
      </c>
    </row>
    <row r="27" spans="1:17" ht="18.75" customHeight="1" x14ac:dyDescent="0.2">
      <c r="A27" s="2071"/>
      <c r="B27" s="524" t="s">
        <v>373</v>
      </c>
      <c r="C27" s="205" t="s">
        <v>604</v>
      </c>
      <c r="D27" s="932"/>
      <c r="E27" s="1748">
        <v>4726.1000000000004</v>
      </c>
      <c r="F27" s="1751"/>
      <c r="G27" s="136">
        <f>SUM(E27:F27)</f>
        <v>4726.1000000000004</v>
      </c>
      <c r="H27" s="1584">
        <v>0</v>
      </c>
      <c r="I27" s="1594">
        <v>68929</v>
      </c>
      <c r="J27" s="1585">
        <v>0</v>
      </c>
      <c r="K27" s="1320">
        <f>SUM(H27:J27)</f>
        <v>68929</v>
      </c>
      <c r="L27" s="1653"/>
      <c r="M27" s="1655">
        <f>'0440,  0441'!F69</f>
        <v>29659.9</v>
      </c>
      <c r="N27" s="1654"/>
      <c r="O27" s="1656">
        <f>SUM(M27:N27)</f>
        <v>29659.9</v>
      </c>
      <c r="P27" s="1490">
        <v>0</v>
      </c>
    </row>
    <row r="28" spans="1:17" s="1474" customFormat="1" ht="18.75" customHeight="1" x14ac:dyDescent="0.2">
      <c r="A28" s="2071"/>
      <c r="B28" s="218" t="s">
        <v>913</v>
      </c>
      <c r="C28" s="1488" t="s">
        <v>396</v>
      </c>
      <c r="D28" s="1745">
        <v>0</v>
      </c>
      <c r="E28" s="1746">
        <v>0</v>
      </c>
      <c r="F28" s="1747">
        <v>0</v>
      </c>
      <c r="G28" s="1752">
        <v>0</v>
      </c>
      <c r="H28" s="61">
        <v>572.5</v>
      </c>
      <c r="I28" s="1660">
        <v>5550</v>
      </c>
      <c r="J28" s="1661">
        <v>0</v>
      </c>
      <c r="K28" s="1320">
        <f>SUM(H28:J28)</f>
        <v>6122.5</v>
      </c>
      <c r="L28" s="1649"/>
      <c r="M28" s="1631"/>
      <c r="N28" s="1590"/>
      <c r="O28" s="1657"/>
      <c r="P28" s="1640"/>
    </row>
    <row r="29" spans="1:17" ht="21" customHeight="1" x14ac:dyDescent="0.2">
      <c r="A29" s="2072"/>
      <c r="B29" s="2089" t="s">
        <v>614</v>
      </c>
      <c r="C29" s="2090"/>
      <c r="D29" s="348">
        <f>SUM(D20:D27)</f>
        <v>114150</v>
      </c>
      <c r="E29" s="373">
        <f>SUM(E20:E27)</f>
        <v>91626.1</v>
      </c>
      <c r="F29" s="374">
        <f>SUM(F20:F27)</f>
        <v>4200</v>
      </c>
      <c r="G29" s="230">
        <f>SUM(G20:G27)</f>
        <v>209976.1</v>
      </c>
      <c r="H29" s="373">
        <f t="shared" ref="H29:K29" si="6">SUM(H18:H28)</f>
        <v>164554</v>
      </c>
      <c r="I29" s="373">
        <f t="shared" si="6"/>
        <v>315906.8</v>
      </c>
      <c r="J29" s="1708">
        <f t="shared" si="6"/>
        <v>4053.3</v>
      </c>
      <c r="K29" s="1707">
        <f t="shared" si="6"/>
        <v>484514.1</v>
      </c>
      <c r="L29" s="348">
        <f>SUM(L20:L27)</f>
        <v>130358</v>
      </c>
      <c r="M29" s="373">
        <f>SUM(M20:M27)</f>
        <v>156282.1</v>
      </c>
      <c r="N29" s="374">
        <f>SUM(N20:N27)</f>
        <v>4200</v>
      </c>
      <c r="O29" s="230">
        <f>SUM(O20:O27)</f>
        <v>290840.10000000003</v>
      </c>
      <c r="P29" s="1377">
        <f>SUM(P20:P27)</f>
        <v>187765.2</v>
      </c>
      <c r="Q29" s="215"/>
    </row>
    <row r="30" spans="1:17" s="1482" customFormat="1" ht="21" customHeight="1" x14ac:dyDescent="0.2">
      <c r="A30" s="2070" t="s">
        <v>187</v>
      </c>
      <c r="B30" s="1498" t="s">
        <v>916</v>
      </c>
      <c r="C30" s="1496" t="s">
        <v>138</v>
      </c>
      <c r="D30" s="1499"/>
      <c r="E30" s="1500"/>
      <c r="F30" s="1501"/>
      <c r="G30" s="960"/>
      <c r="H30" s="1586">
        <v>700.54</v>
      </c>
      <c r="I30" s="1593">
        <v>0</v>
      </c>
      <c r="J30" s="1580">
        <v>0</v>
      </c>
      <c r="K30" s="1320">
        <f>SUM(H30:J30)</f>
        <v>700.54</v>
      </c>
      <c r="L30" s="577"/>
      <c r="M30" s="1587"/>
      <c r="N30" s="1667"/>
      <c r="O30" s="1668"/>
      <c r="P30" s="1669"/>
      <c r="Q30" s="215"/>
    </row>
    <row r="31" spans="1:17" s="1482" customFormat="1" ht="21" customHeight="1" x14ac:dyDescent="0.2">
      <c r="A31" s="2071"/>
      <c r="B31" s="524" t="s">
        <v>917</v>
      </c>
      <c r="C31" s="1497" t="s">
        <v>399</v>
      </c>
      <c r="D31" s="1499"/>
      <c r="E31" s="1500"/>
      <c r="F31" s="1501"/>
      <c r="G31" s="960"/>
      <c r="H31" s="1584">
        <v>64.8</v>
      </c>
      <c r="I31" s="1594">
        <v>1786.5</v>
      </c>
      <c r="J31" s="1585">
        <v>0</v>
      </c>
      <c r="K31" s="1320">
        <f>SUM(H31:J31)</f>
        <v>1851.3</v>
      </c>
      <c r="L31" s="1666"/>
      <c r="M31" s="1743"/>
      <c r="N31" s="1744"/>
      <c r="O31" s="1495"/>
      <c r="P31" s="1670"/>
      <c r="Q31" s="215"/>
    </row>
    <row r="32" spans="1:17" ht="18.75" customHeight="1" x14ac:dyDescent="0.2">
      <c r="A32" s="2071"/>
      <c r="B32" s="211" t="s">
        <v>313</v>
      </c>
      <c r="C32" s="1493" t="s">
        <v>321</v>
      </c>
      <c r="D32" s="1610"/>
      <c r="E32" s="1604">
        <v>15500</v>
      </c>
      <c r="F32" s="1753"/>
      <c r="G32" s="136">
        <f>SUM(E32:F32)</f>
        <v>15500</v>
      </c>
      <c r="H32" s="1584">
        <v>0</v>
      </c>
      <c r="I32" s="1581">
        <v>48679.9</v>
      </c>
      <c r="J32" s="1585"/>
      <c r="K32" s="1320">
        <f>SUM(H32:J32)</f>
        <v>48679.9</v>
      </c>
      <c r="L32" s="1595"/>
      <c r="M32" s="1625">
        <f>'0513, 0539'!E5</f>
        <v>41890</v>
      </c>
      <c r="N32" s="1597"/>
      <c r="O32" s="1570">
        <f>SUM(M32:N32)</f>
        <v>41890</v>
      </c>
      <c r="P32" s="1490">
        <v>26200</v>
      </c>
    </row>
    <row r="33" spans="1:16" s="1482" customFormat="1" ht="18.75" customHeight="1" x14ac:dyDescent="0.2">
      <c r="A33" s="2071"/>
      <c r="B33" s="211" t="s">
        <v>918</v>
      </c>
      <c r="C33" s="1491" t="s">
        <v>146</v>
      </c>
      <c r="D33" s="1628"/>
      <c r="E33" s="1625"/>
      <c r="F33" s="1754"/>
      <c r="G33" s="136">
        <v>0</v>
      </c>
      <c r="H33" s="1579">
        <v>375</v>
      </c>
      <c r="I33" s="1583">
        <v>0</v>
      </c>
      <c r="J33" s="1582">
        <v>0</v>
      </c>
      <c r="K33" s="1320">
        <f>SUM(H33:J33)</f>
        <v>375</v>
      </c>
      <c r="L33" s="1595"/>
      <c r="M33" s="1625"/>
      <c r="N33" s="1623"/>
      <c r="O33" s="1570"/>
      <c r="P33" s="1646"/>
    </row>
    <row r="34" spans="1:16" ht="18.75" customHeight="1" x14ac:dyDescent="0.2">
      <c r="A34" s="2071"/>
      <c r="B34" s="218" t="s">
        <v>186</v>
      </c>
      <c r="C34" s="513" t="s">
        <v>609</v>
      </c>
      <c r="D34" s="933">
        <v>31920</v>
      </c>
      <c r="E34" s="1614"/>
      <c r="F34" s="515">
        <v>1500</v>
      </c>
      <c r="G34" s="346">
        <f>SUM(D34:F34)</f>
        <v>33420</v>
      </c>
      <c r="H34" s="952">
        <v>33000.699999999997</v>
      </c>
      <c r="I34" s="952">
        <v>0</v>
      </c>
      <c r="J34" s="952">
        <v>1466.7</v>
      </c>
      <c r="K34" s="1320">
        <f>SUM(H34:J34)</f>
        <v>34467.399999999994</v>
      </c>
      <c r="L34" s="1624">
        <f>'0513, 0539'!H39-N34</f>
        <v>34309</v>
      </c>
      <c r="M34" s="1607"/>
      <c r="N34" s="1620">
        <f>'0513, 0539'!D28</f>
        <v>1500</v>
      </c>
      <c r="O34" s="1627">
        <f>SUM(L34:N34)</f>
        <v>35809</v>
      </c>
      <c r="P34" s="1376">
        <v>24249</v>
      </c>
    </row>
    <row r="35" spans="1:16" ht="20.25" customHeight="1" x14ac:dyDescent="0.2">
      <c r="A35" s="2072"/>
      <c r="B35" s="2089" t="s">
        <v>614</v>
      </c>
      <c r="C35" s="2090"/>
      <c r="D35" s="206">
        <f>SUM(D32:D34)</f>
        <v>31920</v>
      </c>
      <c r="E35" s="206">
        <f>SUM(E32:E34)</f>
        <v>15500</v>
      </c>
      <c r="F35" s="208">
        <f>SUM(F34:F34)</f>
        <v>1500</v>
      </c>
      <c r="G35" s="210">
        <f>G32+G34</f>
        <v>48920</v>
      </c>
      <c r="H35" s="206">
        <f>SUM(H30:H34)</f>
        <v>34141.039999999994</v>
      </c>
      <c r="I35" s="124">
        <f>SUM(I30:I34)</f>
        <v>50466.400000000001</v>
      </c>
      <c r="J35" s="209">
        <f>SUM(J34:J34)</f>
        <v>1466.7</v>
      </c>
      <c r="K35" s="373">
        <f>SUM(K30:K34)</f>
        <v>86074.14</v>
      </c>
      <c r="L35" s="956">
        <f>SUM(L32:L34)</f>
        <v>34309</v>
      </c>
      <c r="M35" s="957">
        <f>SUM(M32:M34)</f>
        <v>41890</v>
      </c>
      <c r="N35" s="208">
        <f>SUM(N34:N34)</f>
        <v>1500</v>
      </c>
      <c r="O35" s="210">
        <f>O32+O34</f>
        <v>77699</v>
      </c>
      <c r="P35" s="1377">
        <f>SUM(P32:P34)</f>
        <v>50449</v>
      </c>
    </row>
    <row r="36" spans="1:16" ht="18.75" customHeight="1" x14ac:dyDescent="0.2">
      <c r="A36" s="2087" t="s">
        <v>254</v>
      </c>
      <c r="B36" s="358" t="s">
        <v>255</v>
      </c>
      <c r="C36" s="359" t="s">
        <v>398</v>
      </c>
      <c r="D36" s="360">
        <v>415</v>
      </c>
      <c r="E36" s="353"/>
      <c r="F36" s="354"/>
      <c r="G36" s="351">
        <f t="shared" ref="G36:G42" si="7">SUM(D36:F36)</f>
        <v>415</v>
      </c>
      <c r="H36" s="952">
        <v>415</v>
      </c>
      <c r="I36" s="1615">
        <v>0</v>
      </c>
      <c r="J36" s="1600">
        <v>0</v>
      </c>
      <c r="K36" s="1320">
        <f>SUM(H36:J36)</f>
        <v>415</v>
      </c>
      <c r="L36" s="368">
        <f>'0608, 0613, 0615 '!C15</f>
        <v>630</v>
      </c>
      <c r="M36" s="952"/>
      <c r="N36" s="346"/>
      <c r="O36" s="351">
        <f t="shared" ref="O36:O42" si="8">SUM(L36:N36)</f>
        <v>630</v>
      </c>
      <c r="P36" s="1376">
        <v>0</v>
      </c>
    </row>
    <row r="37" spans="1:16" s="1508" customFormat="1" ht="18.75" customHeight="1" x14ac:dyDescent="0.2">
      <c r="A37" s="2087"/>
      <c r="B37" s="358" t="s">
        <v>919</v>
      </c>
      <c r="C37" s="359" t="s">
        <v>138</v>
      </c>
      <c r="D37" s="1503"/>
      <c r="E37" s="1504"/>
      <c r="F37" s="1505"/>
      <c r="G37" s="605"/>
      <c r="H37" s="1595">
        <v>1447.5</v>
      </c>
      <c r="I37" s="1599">
        <v>0</v>
      </c>
      <c r="J37" s="1598">
        <v>0</v>
      </c>
      <c r="K37" s="1320">
        <f>SUM(H37:J37)</f>
        <v>1447.5</v>
      </c>
      <c r="L37" s="1319"/>
      <c r="M37" s="958"/>
      <c r="N37" s="959"/>
      <c r="O37" s="605"/>
      <c r="P37" s="1378"/>
    </row>
    <row r="38" spans="1:16" ht="18.75" customHeight="1" x14ac:dyDescent="0.2">
      <c r="A38" s="2087"/>
      <c r="B38" s="300" t="s">
        <v>349</v>
      </c>
      <c r="C38" s="278" t="s">
        <v>606</v>
      </c>
      <c r="D38" s="1792">
        <v>24900</v>
      </c>
      <c r="E38" s="1793">
        <v>100</v>
      </c>
      <c r="F38" s="1791">
        <v>1300</v>
      </c>
      <c r="G38" s="346">
        <f>SUM(D38:F38)</f>
        <v>26300</v>
      </c>
      <c r="H38" s="1610">
        <v>9818.6</v>
      </c>
      <c r="I38" s="1605">
        <v>0</v>
      </c>
      <c r="J38" s="1609">
        <v>318</v>
      </c>
      <c r="K38" s="1320">
        <f t="shared" ref="K38:K43" si="9">SUM(H38:J38)</f>
        <v>10136.6</v>
      </c>
      <c r="L38" s="1319"/>
      <c r="M38" s="958"/>
      <c r="N38" s="959"/>
      <c r="O38" s="605"/>
      <c r="P38" s="1378"/>
    </row>
    <row r="39" spans="1:16" ht="18.75" customHeight="1" x14ac:dyDescent="0.2">
      <c r="A39" s="2087"/>
      <c r="B39" s="300" t="s">
        <v>314</v>
      </c>
      <c r="C39" s="1077" t="s">
        <v>321</v>
      </c>
      <c r="D39" s="1794"/>
      <c r="E39" s="1774">
        <v>3500</v>
      </c>
      <c r="F39" s="1762"/>
      <c r="G39" s="1695">
        <f>SUM(D39:F39)</f>
        <v>3500</v>
      </c>
      <c r="H39" s="1601">
        <v>0</v>
      </c>
      <c r="I39" s="1604">
        <v>972</v>
      </c>
      <c r="J39" s="1609">
        <v>0</v>
      </c>
      <c r="K39" s="1387">
        <f t="shared" si="9"/>
        <v>972</v>
      </c>
      <c r="L39" s="1648"/>
      <c r="M39" s="1709">
        <f>'0608, 0613, 0615 '!D24</f>
        <v>3000</v>
      </c>
      <c r="N39" s="1710"/>
      <c r="O39" s="346">
        <f>SUM(L39:N39)</f>
        <v>3000</v>
      </c>
      <c r="P39" s="1376">
        <v>60</v>
      </c>
    </row>
    <row r="40" spans="1:16" ht="18.75" customHeight="1" x14ac:dyDescent="0.2">
      <c r="A40" s="2087"/>
      <c r="B40" s="300" t="s">
        <v>431</v>
      </c>
      <c r="C40" s="301" t="s">
        <v>603</v>
      </c>
      <c r="D40" s="1796">
        <v>1140</v>
      </c>
      <c r="E40" s="1795"/>
      <c r="F40" s="1790">
        <v>700</v>
      </c>
      <c r="G40" s="1695">
        <f t="shared" si="7"/>
        <v>1840</v>
      </c>
      <c r="H40" s="1611">
        <v>85.7</v>
      </c>
      <c r="I40" s="952">
        <v>0</v>
      </c>
      <c r="J40" s="1609">
        <v>250</v>
      </c>
      <c r="K40" s="1387">
        <f t="shared" si="9"/>
        <v>335.7</v>
      </c>
      <c r="L40" s="1692">
        <f>'0608, 0613, 0615 '!C31</f>
        <v>70</v>
      </c>
      <c r="M40" s="1655"/>
      <c r="N40" s="1691"/>
      <c r="O40" s="1695">
        <f t="shared" si="8"/>
        <v>70</v>
      </c>
      <c r="P40" s="1646">
        <v>0</v>
      </c>
    </row>
    <row r="41" spans="1:16" ht="18.75" customHeight="1" x14ac:dyDescent="0.2">
      <c r="A41" s="2091"/>
      <c r="B41" s="300" t="s">
        <v>260</v>
      </c>
      <c r="C41" s="278" t="s">
        <v>607</v>
      </c>
      <c r="D41" s="1772">
        <v>11984</v>
      </c>
      <c r="E41" s="1774"/>
      <c r="F41" s="1789"/>
      <c r="G41" s="1695">
        <f t="shared" si="7"/>
        <v>11984</v>
      </c>
      <c r="H41" s="1612">
        <v>27715.3</v>
      </c>
      <c r="I41" s="1605">
        <v>100</v>
      </c>
      <c r="J41" s="1609">
        <v>1432</v>
      </c>
      <c r="K41" s="1387">
        <f t="shared" si="9"/>
        <v>29247.3</v>
      </c>
      <c r="L41" s="1628">
        <f>'0637, 0639, 0641'!O38-N41-M41</f>
        <v>33878</v>
      </c>
      <c r="M41" s="1605">
        <f>'0637, 0639, 0641'!I36</f>
        <v>200</v>
      </c>
      <c r="N41" s="1598">
        <v>2800</v>
      </c>
      <c r="O41" s="1695">
        <f t="shared" si="8"/>
        <v>36878</v>
      </c>
      <c r="P41" s="1658">
        <v>15146</v>
      </c>
    </row>
    <row r="42" spans="1:16" ht="18.75" customHeight="1" x14ac:dyDescent="0.2">
      <c r="A42" s="2091"/>
      <c r="B42" s="300" t="s">
        <v>289</v>
      </c>
      <c r="C42" s="278" t="s">
        <v>609</v>
      </c>
      <c r="D42" s="1798">
        <v>510</v>
      </c>
      <c r="E42" s="1797"/>
      <c r="F42" s="1767"/>
      <c r="G42" s="1785">
        <f t="shared" si="7"/>
        <v>510</v>
      </c>
      <c r="H42" s="1601">
        <v>360</v>
      </c>
      <c r="I42" s="1602">
        <v>0</v>
      </c>
      <c r="J42" s="1609">
        <v>0</v>
      </c>
      <c r="K42" s="1320">
        <f t="shared" si="9"/>
        <v>360</v>
      </c>
      <c r="L42" s="1595">
        <f>'0637, 0639, 0641'!C60</f>
        <v>410</v>
      </c>
      <c r="M42" s="1625"/>
      <c r="N42" s="1598"/>
      <c r="O42" s="1695">
        <f t="shared" si="8"/>
        <v>410</v>
      </c>
      <c r="P42" s="1376">
        <v>0</v>
      </c>
    </row>
    <row r="43" spans="1:16" s="1508" customFormat="1" ht="18.75" customHeight="1" x14ac:dyDescent="0.2">
      <c r="A43" s="2091"/>
      <c r="B43" s="1514" t="s">
        <v>920</v>
      </c>
      <c r="C43" s="1513" t="s">
        <v>604</v>
      </c>
      <c r="D43" s="1510"/>
      <c r="E43" s="1511"/>
      <c r="F43" s="1512"/>
      <c r="G43" s="959"/>
      <c r="H43" s="1613">
        <v>800</v>
      </c>
      <c r="I43" s="1607">
        <v>0</v>
      </c>
      <c r="J43" s="1608">
        <v>0</v>
      </c>
      <c r="K43" s="1502">
        <f t="shared" si="9"/>
        <v>800</v>
      </c>
      <c r="L43" s="1624"/>
      <c r="M43" s="1607"/>
      <c r="N43" s="1620"/>
      <c r="O43" s="346"/>
      <c r="P43" s="1640"/>
    </row>
    <row r="44" spans="1:16" ht="21" customHeight="1" x14ac:dyDescent="0.2">
      <c r="A44" s="2088"/>
      <c r="B44" s="2089" t="s">
        <v>614</v>
      </c>
      <c r="C44" s="2090"/>
      <c r="D44" s="206">
        <f>SUM(D36:D42)</f>
        <v>38949</v>
      </c>
      <c r="E44" s="207">
        <f>SUM(E36:E42)</f>
        <v>3600</v>
      </c>
      <c r="F44" s="208">
        <f>SUM(F36:F42)</f>
        <v>2000</v>
      </c>
      <c r="G44" s="210">
        <f>SUM(G36:G42)</f>
        <v>44549</v>
      </c>
      <c r="H44" s="206">
        <f>SUM(H36:H43)</f>
        <v>40642.1</v>
      </c>
      <c r="I44" s="207">
        <f>SUM(I36:I43)</f>
        <v>1072</v>
      </c>
      <c r="J44" s="208">
        <f t="shared" ref="J44" si="10">SUM(J36:J43)</f>
        <v>2000</v>
      </c>
      <c r="K44" s="1515">
        <f>SUM(K36:K43)</f>
        <v>43714.1</v>
      </c>
      <c r="L44" s="206">
        <f>SUM(L36:L42)</f>
        <v>34988</v>
      </c>
      <c r="M44" s="207">
        <f>SUM(M36:M42)</f>
        <v>3200</v>
      </c>
      <c r="N44" s="208">
        <f>SUM(N36:N42)</f>
        <v>2800</v>
      </c>
      <c r="O44" s="210">
        <f>SUM(O36:O42)</f>
        <v>40988</v>
      </c>
      <c r="P44" s="1377">
        <f>SUM(P36:P42)</f>
        <v>15206</v>
      </c>
    </row>
    <row r="45" spans="1:16" s="949" customFormat="1" ht="18.75" customHeight="1" x14ac:dyDescent="0.2">
      <c r="A45" s="2070" t="s">
        <v>188</v>
      </c>
      <c r="B45" s="218" t="s">
        <v>504</v>
      </c>
      <c r="C45" s="967" t="s">
        <v>399</v>
      </c>
      <c r="D45" s="969"/>
      <c r="E45" s="970"/>
      <c r="F45" s="971"/>
      <c r="G45" s="972"/>
      <c r="H45" s="1673">
        <v>15368.7</v>
      </c>
      <c r="I45" s="1318">
        <v>481.1</v>
      </c>
      <c r="J45" s="1674">
        <v>0</v>
      </c>
      <c r="K45" s="1486">
        <f t="shared" ref="K45:K49" si="11">SUM(H45:J45)</f>
        <v>15849.800000000001</v>
      </c>
      <c r="L45" s="1616">
        <f>'0713, 0710'!D26</f>
        <v>18929</v>
      </c>
      <c r="M45" s="1683"/>
      <c r="N45" s="1684"/>
      <c r="O45" s="201">
        <f t="shared" ref="O45:O49" si="12">SUM(L45:N45)</f>
        <v>18929</v>
      </c>
      <c r="P45" s="1467">
        <v>18309</v>
      </c>
    </row>
    <row r="46" spans="1:16" ht="18.75" customHeight="1" x14ac:dyDescent="0.2">
      <c r="A46" s="2087"/>
      <c r="B46" s="968" t="s">
        <v>346</v>
      </c>
      <c r="C46" s="1197" t="s">
        <v>321</v>
      </c>
      <c r="D46" s="212"/>
      <c r="E46" s="213">
        <v>2500</v>
      </c>
      <c r="F46" s="214"/>
      <c r="G46" s="201">
        <f t="shared" ref="G46:G54" si="13">SUM(D46:F46)</f>
        <v>2500</v>
      </c>
      <c r="H46" s="1680">
        <v>22.2</v>
      </c>
      <c r="I46" s="1679">
        <v>0</v>
      </c>
      <c r="J46" s="1678">
        <v>0</v>
      </c>
      <c r="K46" s="1651">
        <f t="shared" si="11"/>
        <v>22.2</v>
      </c>
      <c r="L46" s="368"/>
      <c r="M46" s="1603">
        <f>'0713, 0710'!C6</f>
        <v>2500</v>
      </c>
      <c r="N46" s="1623"/>
      <c r="O46" s="201">
        <f t="shared" si="12"/>
        <v>2500</v>
      </c>
      <c r="P46" s="1376">
        <v>0</v>
      </c>
    </row>
    <row r="47" spans="1:16" ht="18.75" customHeight="1" x14ac:dyDescent="0.2">
      <c r="A47" s="2087"/>
      <c r="B47" s="218" t="s">
        <v>318</v>
      </c>
      <c r="C47" s="1309" t="s">
        <v>396</v>
      </c>
      <c r="D47" s="266">
        <v>18633.2</v>
      </c>
      <c r="E47" s="267">
        <v>864</v>
      </c>
      <c r="F47" s="268"/>
      <c r="G47" s="1788">
        <f t="shared" si="13"/>
        <v>19497.2</v>
      </c>
      <c r="H47" s="1318">
        <v>796.7</v>
      </c>
      <c r="I47" s="1679">
        <v>2750.7</v>
      </c>
      <c r="J47" s="1675"/>
      <c r="K47" s="1487">
        <f t="shared" si="11"/>
        <v>3547.3999999999996</v>
      </c>
      <c r="L47" s="1319"/>
      <c r="M47" s="958"/>
      <c r="N47" s="959"/>
      <c r="O47" s="961"/>
      <c r="P47" s="1378"/>
    </row>
    <row r="48" spans="1:16" ht="18.75" customHeight="1" x14ac:dyDescent="0.2">
      <c r="A48" s="2087"/>
      <c r="B48" s="218" t="s">
        <v>433</v>
      </c>
      <c r="C48" s="278" t="s">
        <v>609</v>
      </c>
      <c r="D48" s="212">
        <v>1600</v>
      </c>
      <c r="E48" s="213"/>
      <c r="F48" s="214">
        <v>300</v>
      </c>
      <c r="G48" s="1787">
        <f t="shared" si="13"/>
        <v>1900</v>
      </c>
      <c r="H48" s="1680">
        <v>1450</v>
      </c>
      <c r="I48" s="1679">
        <v>0</v>
      </c>
      <c r="J48" s="1678">
        <v>300</v>
      </c>
      <c r="K48" s="1651">
        <f t="shared" si="11"/>
        <v>1750</v>
      </c>
      <c r="L48" s="1610">
        <f>'0739, 0741'!C18-N48</f>
        <v>1450</v>
      </c>
      <c r="M48" s="952"/>
      <c r="N48" s="1635">
        <f>'0739, 0741'!C17</f>
        <v>200</v>
      </c>
      <c r="O48" s="201">
        <f t="shared" si="12"/>
        <v>1650</v>
      </c>
      <c r="P48" s="1376">
        <v>0</v>
      </c>
    </row>
    <row r="49" spans="1:16" ht="18.75" customHeight="1" x14ac:dyDescent="0.2">
      <c r="A49" s="2087"/>
      <c r="B49" s="295" t="s">
        <v>273</v>
      </c>
      <c r="C49" s="526" t="s">
        <v>604</v>
      </c>
      <c r="D49" s="296"/>
      <c r="E49" s="297">
        <v>17457.900000000001</v>
      </c>
      <c r="F49" s="264"/>
      <c r="G49" s="201">
        <f t="shared" si="13"/>
        <v>17457.900000000001</v>
      </c>
      <c r="H49" s="1318"/>
      <c r="I49" s="1676">
        <v>17457.900000000001</v>
      </c>
      <c r="J49" s="1677"/>
      <c r="K49" s="1681">
        <f t="shared" si="11"/>
        <v>17457.900000000001</v>
      </c>
      <c r="L49" s="1649"/>
      <c r="M49" s="1589">
        <f>'0739, 0741'!D23</f>
        <v>19117.2</v>
      </c>
      <c r="N49" s="1590"/>
      <c r="O49" s="201">
        <f t="shared" si="12"/>
        <v>19117.2</v>
      </c>
      <c r="P49" s="1376">
        <v>11534.9</v>
      </c>
    </row>
    <row r="50" spans="1:16" ht="21.75" customHeight="1" x14ac:dyDescent="0.2">
      <c r="A50" s="2114"/>
      <c r="B50" s="2089" t="s">
        <v>614</v>
      </c>
      <c r="C50" s="2090"/>
      <c r="D50" s="216">
        <f>SUM(D46:D49)</f>
        <v>20233.2</v>
      </c>
      <c r="E50" s="217">
        <f>SUM(E46:E49)</f>
        <v>20821.900000000001</v>
      </c>
      <c r="F50" s="527">
        <f>SUM(F46:F49)</f>
        <v>300</v>
      </c>
      <c r="G50" s="210">
        <f t="shared" si="13"/>
        <v>41355.100000000006</v>
      </c>
      <c r="H50" s="1689">
        <f>SUM(H45:H49)</f>
        <v>17637.600000000002</v>
      </c>
      <c r="I50" s="1690">
        <f>SUM(I45:I49)</f>
        <v>20689.7</v>
      </c>
      <c r="J50" s="1688">
        <f>SUM(J45:J49)</f>
        <v>300</v>
      </c>
      <c r="K50" s="210">
        <f>SUM(H45:J49)</f>
        <v>38627.300000000003</v>
      </c>
      <c r="L50" s="216">
        <f>SUM(L45:L49)</f>
        <v>20379</v>
      </c>
      <c r="M50" s="217">
        <f>SUM(M46:M49)</f>
        <v>21617.200000000001</v>
      </c>
      <c r="N50" s="527">
        <f>SUM(N46:N49)</f>
        <v>200</v>
      </c>
      <c r="O50" s="210">
        <f>SUM(L50:N50)</f>
        <v>42196.2</v>
      </c>
      <c r="P50" s="1377">
        <f>SUM(P45:P49)</f>
        <v>29843.9</v>
      </c>
    </row>
    <row r="51" spans="1:16" ht="18.75" customHeight="1" x14ac:dyDescent="0.2">
      <c r="A51" s="2092" t="s">
        <v>531</v>
      </c>
      <c r="B51" s="299" t="s">
        <v>315</v>
      </c>
      <c r="C51" s="1077" t="s">
        <v>321</v>
      </c>
      <c r="D51" s="1755">
        <v>10522</v>
      </c>
      <c r="E51" s="1756">
        <v>16515</v>
      </c>
      <c r="F51" s="1757"/>
      <c r="G51" s="279">
        <f t="shared" si="13"/>
        <v>27037</v>
      </c>
      <c r="H51" s="1685">
        <v>8544.2000000000007</v>
      </c>
      <c r="I51" s="1686">
        <v>14915.1</v>
      </c>
      <c r="J51" s="1687">
        <v>0</v>
      </c>
      <c r="K51" s="1487">
        <f t="shared" ref="K51:K54" si="14">SUM(H51:J51)</f>
        <v>23459.300000000003</v>
      </c>
      <c r="L51" s="1618">
        <f>'0813, 0839, 0841, 0843'!F12-M51</f>
        <v>9507</v>
      </c>
      <c r="M51" s="1596">
        <f>'0813, 0839, 0841, 0843'!F11</f>
        <v>35150</v>
      </c>
      <c r="N51" s="1600"/>
      <c r="O51" s="1643">
        <f t="shared" ref="O51:O54" si="15">SUM(L51:N51)</f>
        <v>44657</v>
      </c>
      <c r="P51" s="1639">
        <v>4711</v>
      </c>
    </row>
    <row r="52" spans="1:16" ht="18.75" customHeight="1" x14ac:dyDescent="0.2">
      <c r="A52" s="2091"/>
      <c r="B52" s="293" t="s">
        <v>189</v>
      </c>
      <c r="C52" s="278" t="s">
        <v>609</v>
      </c>
      <c r="D52" s="1758">
        <v>300</v>
      </c>
      <c r="E52" s="1763"/>
      <c r="F52" s="1762"/>
      <c r="G52" s="1786">
        <f t="shared" si="13"/>
        <v>300</v>
      </c>
      <c r="H52" s="952">
        <v>296.5</v>
      </c>
      <c r="I52" s="1625">
        <v>0</v>
      </c>
      <c r="J52" s="1609">
        <v>0</v>
      </c>
      <c r="K52" s="1651">
        <f t="shared" si="14"/>
        <v>296.5</v>
      </c>
      <c r="L52" s="1612">
        <f>'0813, 0839, 0841, 0843'!C17</f>
        <v>500</v>
      </c>
      <c r="M52" s="1625"/>
      <c r="N52" s="1609"/>
      <c r="O52" s="346">
        <f t="shared" si="15"/>
        <v>500</v>
      </c>
      <c r="P52" s="1376">
        <v>500</v>
      </c>
    </row>
    <row r="53" spans="1:16" ht="18.75" customHeight="1" x14ac:dyDescent="0.2">
      <c r="A53" s="2091"/>
      <c r="B53" s="293" t="s">
        <v>190</v>
      </c>
      <c r="C53" s="278" t="s">
        <v>604</v>
      </c>
      <c r="D53" s="512">
        <v>250</v>
      </c>
      <c r="E53" s="1761"/>
      <c r="F53" s="1762"/>
      <c r="G53" s="1695">
        <f t="shared" si="13"/>
        <v>250</v>
      </c>
      <c r="H53" s="1612">
        <v>200</v>
      </c>
      <c r="I53" s="1625">
        <v>0</v>
      </c>
      <c r="J53" s="952">
        <v>0</v>
      </c>
      <c r="K53" s="1626">
        <f t="shared" si="14"/>
        <v>200</v>
      </c>
      <c r="L53" s="1692">
        <f>'0813, 0839, 0841, 0843'!C22</f>
        <v>250</v>
      </c>
      <c r="M53" s="1655"/>
      <c r="N53" s="1691"/>
      <c r="O53" s="1644">
        <f t="shared" si="15"/>
        <v>250</v>
      </c>
      <c r="P53" s="1672">
        <v>250</v>
      </c>
    </row>
    <row r="54" spans="1:16" ht="18.75" customHeight="1" x14ac:dyDescent="0.2">
      <c r="A54" s="2091"/>
      <c r="B54" s="218" t="s">
        <v>432</v>
      </c>
      <c r="C54" s="526" t="s">
        <v>396</v>
      </c>
      <c r="D54" s="1759">
        <v>2560</v>
      </c>
      <c r="E54" s="1763">
        <v>1200</v>
      </c>
      <c r="F54" s="1764"/>
      <c r="G54" s="1627">
        <f t="shared" si="13"/>
        <v>3760</v>
      </c>
      <c r="H54" s="1613">
        <v>1987.5</v>
      </c>
      <c r="I54" s="1634">
        <v>0</v>
      </c>
      <c r="J54" s="1620">
        <v>0</v>
      </c>
      <c r="K54" s="1627">
        <f t="shared" si="14"/>
        <v>1987.5</v>
      </c>
      <c r="L54" s="1634">
        <f>'0813, 0839, 0841, 0843'!D27</f>
        <v>3000</v>
      </c>
      <c r="M54" s="1619">
        <f>'0813, 0839, 0841, 0843'!D34-L54</f>
        <v>3050</v>
      </c>
      <c r="N54" s="1620"/>
      <c r="O54" s="1627">
        <f t="shared" si="15"/>
        <v>6050</v>
      </c>
      <c r="P54" s="1640">
        <v>3000</v>
      </c>
    </row>
    <row r="55" spans="1:16" ht="21" customHeight="1" x14ac:dyDescent="0.2">
      <c r="A55" s="2088"/>
      <c r="B55" s="2089" t="s">
        <v>614</v>
      </c>
      <c r="C55" s="2090"/>
      <c r="D55" s="206">
        <f>SUM(D51:D54)</f>
        <v>13632</v>
      </c>
      <c r="E55" s="207">
        <f>SUM(E51:E54)</f>
        <v>17715</v>
      </c>
      <c r="F55" s="208"/>
      <c r="G55" s="210">
        <f t="shared" ref="G55:M55" si="16">SUM(G51:G54)</f>
        <v>31347</v>
      </c>
      <c r="H55" s="206">
        <f t="shared" si="16"/>
        <v>11028.2</v>
      </c>
      <c r="I55" s="207">
        <f t="shared" si="16"/>
        <v>14915.1</v>
      </c>
      <c r="J55" s="208">
        <f t="shared" si="16"/>
        <v>0</v>
      </c>
      <c r="K55" s="210">
        <f t="shared" si="16"/>
        <v>25943.300000000003</v>
      </c>
      <c r="L55" s="956">
        <f t="shared" si="16"/>
        <v>13257</v>
      </c>
      <c r="M55" s="1693">
        <f t="shared" si="16"/>
        <v>38200</v>
      </c>
      <c r="N55" s="1637"/>
      <c r="O55" s="210">
        <f>SUM(O51:O54)</f>
        <v>51457</v>
      </c>
      <c r="P55" s="1377">
        <f>SUM(P51:P54)</f>
        <v>8461</v>
      </c>
    </row>
    <row r="56" spans="1:16" ht="18.75" customHeight="1" x14ac:dyDescent="0.2">
      <c r="A56" s="2087" t="s">
        <v>261</v>
      </c>
      <c r="B56" s="349" t="s">
        <v>191</v>
      </c>
      <c r="C56" s="350" t="s">
        <v>138</v>
      </c>
      <c r="D56" s="1769">
        <v>2583.5</v>
      </c>
      <c r="E56" s="1770"/>
      <c r="F56" s="1768"/>
      <c r="G56" s="346">
        <f>SUM(D56:F56)</f>
        <v>2583.5</v>
      </c>
      <c r="H56" s="952">
        <v>2083.5</v>
      </c>
      <c r="I56" s="1615">
        <v>0</v>
      </c>
      <c r="J56" s="1600">
        <v>0</v>
      </c>
      <c r="K56" s="368">
        <f t="shared" ref="K56:K59" si="17">SUM(H56:J56)</f>
        <v>2083.5</v>
      </c>
      <c r="L56" s="368">
        <f>'0909, 0913'!C7</f>
        <v>285</v>
      </c>
      <c r="M56" s="1615"/>
      <c r="N56" s="346"/>
      <c r="O56" s="1643">
        <f>SUM(L56:N56)</f>
        <v>285</v>
      </c>
      <c r="P56" s="1376">
        <v>285</v>
      </c>
    </row>
    <row r="57" spans="1:16" ht="18.75" customHeight="1" x14ac:dyDescent="0.2">
      <c r="A57" s="2087"/>
      <c r="B57" s="293" t="s">
        <v>319</v>
      </c>
      <c r="C57" s="278" t="s">
        <v>399</v>
      </c>
      <c r="D57" s="1772">
        <v>31869.200000000001</v>
      </c>
      <c r="E57" s="1771">
        <v>5150</v>
      </c>
      <c r="F57" s="1762"/>
      <c r="G57" s="1695">
        <f>SUM(D57:F57)</f>
        <v>37019.199999999997</v>
      </c>
      <c r="H57" s="1612">
        <v>32116.7</v>
      </c>
      <c r="I57" s="1694">
        <v>5150</v>
      </c>
      <c r="J57" s="1598">
        <v>0</v>
      </c>
      <c r="K57" s="368">
        <f t="shared" si="17"/>
        <v>37266.699999999997</v>
      </c>
      <c r="L57" s="1611">
        <f>'0910, 0916 '!C11-M57</f>
        <v>1810</v>
      </c>
      <c r="M57" s="1617"/>
      <c r="N57" s="1623"/>
      <c r="O57" s="351">
        <f>SUM(L57:N57)</f>
        <v>1810</v>
      </c>
      <c r="P57" s="1672">
        <v>1810</v>
      </c>
    </row>
    <row r="58" spans="1:16" ht="18.75" customHeight="1" x14ac:dyDescent="0.2">
      <c r="A58" s="2087"/>
      <c r="B58" s="293" t="s">
        <v>317</v>
      </c>
      <c r="C58" s="278" t="s">
        <v>606</v>
      </c>
      <c r="D58" s="1773">
        <v>9600</v>
      </c>
      <c r="E58" s="1774"/>
      <c r="F58" s="1762">
        <v>500</v>
      </c>
      <c r="G58" s="1695">
        <f>SUM(D58:F58)</f>
        <v>10100</v>
      </c>
      <c r="H58" s="1628">
        <v>0</v>
      </c>
      <c r="I58" s="1625">
        <v>0</v>
      </c>
      <c r="J58" s="1598">
        <v>196</v>
      </c>
      <c r="K58" s="368">
        <f t="shared" si="17"/>
        <v>196</v>
      </c>
      <c r="L58" s="1319"/>
      <c r="M58" s="958"/>
      <c r="N58" s="959"/>
      <c r="O58" s="605"/>
      <c r="P58" s="1378"/>
    </row>
    <row r="59" spans="1:16" ht="18.75" customHeight="1" x14ac:dyDescent="0.2">
      <c r="A59" s="2095"/>
      <c r="B59" s="293" t="s">
        <v>316</v>
      </c>
      <c r="C59" s="1077" t="s">
        <v>321</v>
      </c>
      <c r="D59" s="1766">
        <v>3525</v>
      </c>
      <c r="E59" s="1775">
        <v>12645</v>
      </c>
      <c r="F59" s="1767"/>
      <c r="G59" s="1785">
        <f>SUM(D59:F59)</f>
        <v>16170</v>
      </c>
      <c r="H59" s="1611">
        <v>3500</v>
      </c>
      <c r="I59" s="1599">
        <v>16132.1</v>
      </c>
      <c r="J59" s="1623">
        <v>0</v>
      </c>
      <c r="K59" s="368">
        <f t="shared" si="17"/>
        <v>19632.099999999999</v>
      </c>
      <c r="L59" s="368">
        <f>'0909, 0913'!C27-M59</f>
        <v>13538</v>
      </c>
      <c r="M59" s="1604">
        <f>'0909, 0913'!C26</f>
        <v>16500</v>
      </c>
      <c r="N59" s="1682"/>
      <c r="O59" s="1845">
        <f>SUM(L59:N59)</f>
        <v>30038</v>
      </c>
      <c r="P59" s="1843">
        <v>2148.4</v>
      </c>
    </row>
    <row r="60" spans="1:16" s="1058" customFormat="1" ht="33.75" customHeight="1" x14ac:dyDescent="0.2">
      <c r="A60" s="2095"/>
      <c r="B60" s="293" t="s">
        <v>545</v>
      </c>
      <c r="C60" s="1062" t="s">
        <v>610</v>
      </c>
      <c r="D60" s="1063"/>
      <c r="E60" s="1064"/>
      <c r="F60" s="1065"/>
      <c r="G60" s="605"/>
      <c r="H60" s="958"/>
      <c r="I60" s="958"/>
      <c r="J60" s="958"/>
      <c r="K60" s="1319"/>
      <c r="L60" s="1612">
        <f>'0910, 0916 '!E45-M60</f>
        <v>35551</v>
      </c>
      <c r="M60" s="1625">
        <f>'0910, 0916 '!D44</f>
        <v>7750</v>
      </c>
      <c r="N60" s="952"/>
      <c r="O60" s="1785">
        <f t="shared" ref="O60:O68" si="18">SUM(L60:N60)</f>
        <v>43301</v>
      </c>
      <c r="P60" s="1376">
        <v>34251</v>
      </c>
    </row>
    <row r="61" spans="1:16" ht="18.75" customHeight="1" x14ac:dyDescent="0.2">
      <c r="A61" s="2095"/>
      <c r="B61" s="293" t="s">
        <v>383</v>
      </c>
      <c r="C61" s="278" t="s">
        <v>400</v>
      </c>
      <c r="D61" s="1778">
        <v>15163.9</v>
      </c>
      <c r="E61" s="1776"/>
      <c r="F61" s="1777"/>
      <c r="G61" s="346">
        <f t="shared" ref="G61:G68" si="19">SUM(D61:F61)</f>
        <v>15163.9</v>
      </c>
      <c r="H61" s="952">
        <v>12723.4</v>
      </c>
      <c r="I61" s="1641">
        <v>0</v>
      </c>
      <c r="J61" s="1635">
        <v>0</v>
      </c>
      <c r="K61" s="368">
        <f t="shared" ref="K61:K68" si="20">SUM(H61:J61)</f>
        <v>12723.4</v>
      </c>
      <c r="L61" s="1601">
        <f>'0917, 0924, 0937'!C9</f>
        <v>9339</v>
      </c>
      <c r="M61" s="1625"/>
      <c r="N61" s="1598"/>
      <c r="O61" s="1846">
        <f t="shared" si="18"/>
        <v>9339</v>
      </c>
      <c r="P61" s="1844">
        <v>1861.3</v>
      </c>
    </row>
    <row r="62" spans="1:16" ht="33" customHeight="1" x14ac:dyDescent="0.2">
      <c r="A62" s="2095"/>
      <c r="B62" s="293" t="s">
        <v>192</v>
      </c>
      <c r="C62" s="1062" t="s">
        <v>540</v>
      </c>
      <c r="D62" s="1781">
        <v>29061.4</v>
      </c>
      <c r="E62" s="1780">
        <v>4839</v>
      </c>
      <c r="F62" s="1779"/>
      <c r="G62" s="1695">
        <f t="shared" si="19"/>
        <v>33900.400000000001</v>
      </c>
      <c r="H62" s="1612">
        <v>30065.1</v>
      </c>
      <c r="I62" s="1694">
        <v>4714.8999999999996</v>
      </c>
      <c r="J62" s="1598">
        <v>0</v>
      </c>
      <c r="K62" s="1626">
        <f t="shared" si="20"/>
        <v>34780</v>
      </c>
      <c r="L62" s="1612">
        <f>'0917, 0924, 0937'!F27-M62</f>
        <v>28128.699999999997</v>
      </c>
      <c r="M62" s="1617">
        <f>'0917, 0924, 0937'!E24+'0917, 0924, 0937'!E26</f>
        <v>14600</v>
      </c>
      <c r="N62" s="1598"/>
      <c r="O62" s="1695">
        <f t="shared" si="18"/>
        <v>42728.7</v>
      </c>
      <c r="P62" s="1844">
        <v>19178.7</v>
      </c>
    </row>
    <row r="63" spans="1:16" ht="18.75" customHeight="1" x14ac:dyDescent="0.2">
      <c r="A63" s="2095"/>
      <c r="B63" s="293" t="s">
        <v>133</v>
      </c>
      <c r="C63" s="1077" t="s">
        <v>146</v>
      </c>
      <c r="D63" s="1773">
        <v>187114.3</v>
      </c>
      <c r="E63" s="1782"/>
      <c r="F63" s="1762"/>
      <c r="G63" s="1695">
        <f t="shared" si="19"/>
        <v>187114.3</v>
      </c>
      <c r="H63" s="1595">
        <v>207490.3</v>
      </c>
      <c r="I63" s="1605">
        <v>0</v>
      </c>
      <c r="J63" s="1597">
        <v>0</v>
      </c>
      <c r="K63" s="1626">
        <f t="shared" si="20"/>
        <v>207490.3</v>
      </c>
      <c r="L63" s="368">
        <f>'0926'!H38</f>
        <v>220908</v>
      </c>
      <c r="M63" s="1625"/>
      <c r="N63" s="1609"/>
      <c r="O63" s="1695">
        <f t="shared" si="18"/>
        <v>220908</v>
      </c>
      <c r="P63" s="1672">
        <v>196852</v>
      </c>
    </row>
    <row r="64" spans="1:16" ht="18.75" customHeight="1" x14ac:dyDescent="0.2">
      <c r="A64" s="2095"/>
      <c r="B64" s="293" t="s">
        <v>500</v>
      </c>
      <c r="C64" s="1077" t="s">
        <v>613</v>
      </c>
      <c r="D64" s="1772">
        <v>5089</v>
      </c>
      <c r="E64" s="1783"/>
      <c r="F64" s="1762"/>
      <c r="G64" s="1626">
        <f t="shared" si="19"/>
        <v>5089</v>
      </c>
      <c r="H64" s="1612">
        <v>5147</v>
      </c>
      <c r="I64" s="1617">
        <v>0</v>
      </c>
      <c r="J64" s="1635">
        <v>0</v>
      </c>
      <c r="K64" s="1695">
        <f t="shared" si="20"/>
        <v>5147</v>
      </c>
      <c r="L64" s="1591">
        <f>'0926SF, 1009, 1016'!D11</f>
        <v>6537.2999999999993</v>
      </c>
      <c r="M64" s="1625"/>
      <c r="N64" s="1598"/>
      <c r="O64" s="1695">
        <f t="shared" si="18"/>
        <v>6537.2999999999993</v>
      </c>
      <c r="P64" s="1672">
        <v>6537.3</v>
      </c>
    </row>
    <row r="65" spans="1:18" ht="18.75" customHeight="1" x14ac:dyDescent="0.2">
      <c r="A65" s="2095"/>
      <c r="B65" s="375" t="s">
        <v>193</v>
      </c>
      <c r="C65" s="376" t="s">
        <v>607</v>
      </c>
      <c r="D65" s="1769">
        <v>165.8</v>
      </c>
      <c r="E65" s="1784"/>
      <c r="F65" s="1764"/>
      <c r="G65" s="1627">
        <f t="shared" si="19"/>
        <v>165.8</v>
      </c>
      <c r="H65" s="952">
        <v>9765.7999999999993</v>
      </c>
      <c r="I65" s="1619">
        <v>0</v>
      </c>
      <c r="J65" s="1608">
        <v>0</v>
      </c>
      <c r="K65" s="368">
        <f t="shared" si="20"/>
        <v>9765.7999999999993</v>
      </c>
      <c r="L65" s="368">
        <f>'0917, 0924, 0937'!D40-N65</f>
        <v>11593</v>
      </c>
      <c r="M65" s="1671"/>
      <c r="N65" s="1608">
        <f>'0917, 0924, 0937'!B38</f>
        <v>300</v>
      </c>
      <c r="O65" s="1627">
        <f t="shared" si="18"/>
        <v>11893</v>
      </c>
      <c r="P65" s="1640">
        <v>2436</v>
      </c>
    </row>
    <row r="66" spans="1:18" ht="21" customHeight="1" x14ac:dyDescent="0.2">
      <c r="A66" s="2096"/>
      <c r="B66" s="2089" t="s">
        <v>614</v>
      </c>
      <c r="C66" s="2090"/>
      <c r="D66" s="206">
        <f>SUM(D56:D65)</f>
        <v>284172.09999999998</v>
      </c>
      <c r="E66" s="207">
        <f>SUM(E56:E65)</f>
        <v>22634</v>
      </c>
      <c r="F66" s="207">
        <f>SUM(F56:F65)</f>
        <v>500</v>
      </c>
      <c r="G66" s="355">
        <f t="shared" si="19"/>
        <v>307306.09999999998</v>
      </c>
      <c r="H66" s="956">
        <f>SUM(H56:H65)</f>
        <v>302891.8</v>
      </c>
      <c r="I66" s="1696">
        <f>SUM(I56:I65)</f>
        <v>25997</v>
      </c>
      <c r="J66" s="957">
        <f>SUM(J56:J65)</f>
        <v>196</v>
      </c>
      <c r="K66" s="355">
        <f t="shared" si="20"/>
        <v>329084.79999999999</v>
      </c>
      <c r="L66" s="206">
        <f>SUM(L56:L65)</f>
        <v>327690</v>
      </c>
      <c r="M66" s="207">
        <f>SUM(M56:M65)</f>
        <v>38850</v>
      </c>
      <c r="N66" s="208">
        <f>SUM(N56:N65)</f>
        <v>300</v>
      </c>
      <c r="O66" s="355">
        <f>SUM(O56:O65)</f>
        <v>366840</v>
      </c>
      <c r="P66" s="1377">
        <f>SUM(P56:P65)</f>
        <v>265359.7</v>
      </c>
      <c r="Q66" s="215"/>
    </row>
    <row r="67" spans="1:18" ht="18.75" customHeight="1" x14ac:dyDescent="0.2">
      <c r="A67" s="2087" t="s">
        <v>195</v>
      </c>
      <c r="B67" s="349" t="s">
        <v>194</v>
      </c>
      <c r="C67" s="350" t="s">
        <v>138</v>
      </c>
      <c r="D67" s="352">
        <v>2480</v>
      </c>
      <c r="E67" s="378"/>
      <c r="F67" s="379"/>
      <c r="G67" s="304">
        <f t="shared" si="19"/>
        <v>2480</v>
      </c>
      <c r="H67" s="952">
        <v>14926.6</v>
      </c>
      <c r="I67" s="1615">
        <v>4288.3999999999996</v>
      </c>
      <c r="J67" s="1622">
        <v>0</v>
      </c>
      <c r="K67" s="1643">
        <f t="shared" si="20"/>
        <v>19215</v>
      </c>
      <c r="L67" s="1618">
        <f>'0926SF, 1009, 1016'!E18</f>
        <v>3120</v>
      </c>
      <c r="M67" s="1596"/>
      <c r="N67" s="1600"/>
      <c r="O67" s="351">
        <f t="shared" si="18"/>
        <v>3120</v>
      </c>
      <c r="P67" s="1467">
        <v>120</v>
      </c>
    </row>
    <row r="68" spans="1:18" ht="18.75" customHeight="1" x14ac:dyDescent="0.2">
      <c r="A68" s="2087"/>
      <c r="B68" s="295" t="s">
        <v>592</v>
      </c>
      <c r="C68" s="347" t="s">
        <v>610</v>
      </c>
      <c r="D68" s="296">
        <v>370</v>
      </c>
      <c r="E68" s="928"/>
      <c r="F68" s="929"/>
      <c r="G68" s="298">
        <f t="shared" si="19"/>
        <v>370</v>
      </c>
      <c r="H68" s="1624">
        <v>370</v>
      </c>
      <c r="I68" s="1599"/>
      <c r="J68" s="1620">
        <f t="shared" ref="J68" si="21">SUM(I68)</f>
        <v>0</v>
      </c>
      <c r="K68" s="368">
        <f t="shared" si="20"/>
        <v>370</v>
      </c>
      <c r="L68" s="1613">
        <f>'0926SF, 1009, 1016'!C23</f>
        <v>350</v>
      </c>
      <c r="M68" s="954"/>
      <c r="N68" s="1620"/>
      <c r="O68" s="298">
        <f t="shared" si="18"/>
        <v>350</v>
      </c>
      <c r="P68" s="1490">
        <v>350</v>
      </c>
    </row>
    <row r="69" spans="1:18" ht="21" customHeight="1" thickBot="1" x14ac:dyDescent="0.25">
      <c r="A69" s="2095"/>
      <c r="B69" s="2089" t="s">
        <v>614</v>
      </c>
      <c r="C69" s="2090"/>
      <c r="D69" s="934">
        <f>SUM(D67:D68)</f>
        <v>2850</v>
      </c>
      <c r="E69" s="164"/>
      <c r="F69" s="165"/>
      <c r="G69" s="219">
        <f>SUM(G67:G68)</f>
        <v>2850</v>
      </c>
      <c r="H69" s="1562">
        <f>SUM(H67:H68)</f>
        <v>15296.6</v>
      </c>
      <c r="I69" s="1705">
        <f>SUM(I67:I68)</f>
        <v>4288.3999999999996</v>
      </c>
      <c r="J69" s="966">
        <v>0</v>
      </c>
      <c r="K69" s="1561">
        <f>SUM(K67:K68)</f>
        <v>19585</v>
      </c>
      <c r="L69" s="1697">
        <f>SUM(L67:L68)</f>
        <v>3470</v>
      </c>
      <c r="M69" s="1698"/>
      <c r="N69" s="1699"/>
      <c r="O69" s="937">
        <f>SUM(O67:O68)</f>
        <v>3470</v>
      </c>
      <c r="P69" s="1379">
        <f>SUM(P67:P68)</f>
        <v>470</v>
      </c>
    </row>
    <row r="70" spans="1:18" ht="37.5" customHeight="1" thickTop="1" thickBot="1" x14ac:dyDescent="0.25">
      <c r="A70" s="2115" t="s">
        <v>196</v>
      </c>
      <c r="B70" s="2116"/>
      <c r="C70" s="2116"/>
      <c r="D70" s="1702">
        <f>D8+D13+D17+D29+D35+D44+D50+D55+D66+D69</f>
        <v>624613.30000000005</v>
      </c>
      <c r="E70" s="1703">
        <f>E8+E13+E17+E29+E35+E44+E50+E55+E66+E69</f>
        <v>207342</v>
      </c>
      <c r="F70" s="1701">
        <f>F8+F13+F17+F29+F35+F44+F50+F55+F66+F69</f>
        <v>9150</v>
      </c>
      <c r="G70" s="1022">
        <f>SUM(D70:F70)</f>
        <v>841105.3</v>
      </c>
      <c r="H70" s="1020">
        <f t="shared" ref="H70:P70" si="22">H8+H13+H17+H29+H35+H44+H50+H55+H66+H69</f>
        <v>707141.03999999992</v>
      </c>
      <c r="I70" s="1703">
        <f t="shared" si="22"/>
        <v>577218.4</v>
      </c>
      <c r="J70" s="1701">
        <f t="shared" si="22"/>
        <v>8666</v>
      </c>
      <c r="K70" s="1021">
        <f t="shared" si="22"/>
        <v>1293025.4400000002</v>
      </c>
      <c r="L70" s="1702">
        <f t="shared" si="22"/>
        <v>703850.5</v>
      </c>
      <c r="M70" s="1700">
        <f t="shared" si="22"/>
        <v>453351.02999999997</v>
      </c>
      <c r="N70" s="1701">
        <f t="shared" si="22"/>
        <v>9650</v>
      </c>
      <c r="O70" s="1022">
        <f t="shared" si="22"/>
        <v>1166851.53</v>
      </c>
      <c r="P70" s="1568">
        <f t="shared" si="22"/>
        <v>677922.90000000014</v>
      </c>
      <c r="Q70" s="215"/>
    </row>
    <row r="71" spans="1:18" ht="35.25" customHeight="1" x14ac:dyDescent="0.2">
      <c r="A71" s="2097"/>
      <c r="B71" s="2097"/>
      <c r="C71" s="2097"/>
      <c r="D71" s="2097"/>
      <c r="E71" s="2097"/>
      <c r="F71" s="2097"/>
      <c r="G71" s="2097"/>
      <c r="H71" s="2097"/>
      <c r="I71" s="2097"/>
      <c r="J71" s="2097"/>
      <c r="K71" s="2097"/>
      <c r="L71" s="2097"/>
      <c r="M71" s="2097"/>
      <c r="N71" s="2097"/>
      <c r="O71" s="2097"/>
      <c r="P71" s="2097"/>
      <c r="Q71" s="215"/>
      <c r="R71" s="215"/>
    </row>
    <row r="72" spans="1:18" ht="15" customHeight="1" x14ac:dyDescent="0.2">
      <c r="A72" s="221"/>
      <c r="B72" s="211"/>
      <c r="C72" s="205"/>
      <c r="D72" s="211"/>
      <c r="E72" s="211"/>
      <c r="F72" s="211"/>
      <c r="G72" s="61"/>
      <c r="H72" s="61"/>
      <c r="I72" s="61"/>
      <c r="J72" s="61"/>
      <c r="K72" s="61"/>
      <c r="L72" s="222"/>
      <c r="M72" s="222"/>
      <c r="N72" s="222"/>
      <c r="O72" s="205"/>
    </row>
    <row r="73" spans="1:18" ht="15" customHeight="1" x14ac:dyDescent="0.2">
      <c r="A73" s="221"/>
      <c r="B73" s="211"/>
      <c r="C73" s="205"/>
      <c r="D73" s="211"/>
      <c r="E73" s="211"/>
      <c r="F73" s="211"/>
      <c r="G73" s="61"/>
      <c r="H73" s="61"/>
      <c r="I73" s="61"/>
      <c r="J73" s="61"/>
      <c r="K73" s="61"/>
      <c r="L73" s="222"/>
      <c r="M73" s="222"/>
      <c r="N73" s="222"/>
      <c r="O73" s="205"/>
    </row>
    <row r="74" spans="1:18" ht="15" customHeight="1" x14ac:dyDescent="0.2">
      <c r="A74" s="221"/>
      <c r="B74" s="211"/>
      <c r="C74" s="205"/>
      <c r="D74" s="211"/>
      <c r="E74" s="211"/>
      <c r="F74" s="211"/>
      <c r="G74" s="211"/>
      <c r="H74" s="211"/>
      <c r="I74" s="211"/>
      <c r="J74" s="211"/>
      <c r="K74" s="211"/>
      <c r="L74" s="222"/>
      <c r="M74" s="222"/>
      <c r="N74" s="222"/>
      <c r="O74" s="205"/>
    </row>
    <row r="75" spans="1:18" ht="15" customHeight="1" x14ac:dyDescent="0.2">
      <c r="A75" s="221"/>
      <c r="B75" s="211"/>
      <c r="C75" s="205"/>
      <c r="D75" s="211"/>
      <c r="E75" s="211"/>
      <c r="F75" s="211"/>
      <c r="G75" s="61"/>
      <c r="H75" s="61"/>
      <c r="I75" s="61"/>
      <c r="J75" s="61"/>
      <c r="K75" s="61"/>
      <c r="L75" s="222"/>
      <c r="M75" s="222"/>
      <c r="N75" s="222"/>
      <c r="O75" s="205"/>
    </row>
    <row r="76" spans="1:18" ht="15" customHeight="1" x14ac:dyDescent="0.2">
      <c r="A76" s="221"/>
      <c r="B76" s="211"/>
      <c r="C76" s="205"/>
      <c r="D76" s="211"/>
      <c r="E76" s="211"/>
      <c r="F76" s="223"/>
      <c r="G76" s="223"/>
      <c r="H76" s="223"/>
      <c r="I76" s="223"/>
      <c r="J76" s="223"/>
      <c r="K76" s="223"/>
      <c r="L76" s="222"/>
      <c r="M76" s="222"/>
      <c r="N76" s="222"/>
      <c r="O76" s="205"/>
    </row>
    <row r="77" spans="1:18" ht="15" customHeight="1" x14ac:dyDescent="0.2">
      <c r="A77" s="221"/>
      <c r="B77" s="211"/>
      <c r="C77" s="205"/>
      <c r="D77" s="211"/>
      <c r="E77" s="211"/>
      <c r="F77" s="211"/>
      <c r="G77" s="61"/>
      <c r="H77" s="61"/>
      <c r="I77" s="61"/>
      <c r="J77" s="61"/>
      <c r="K77" s="61"/>
      <c r="L77" s="222"/>
      <c r="M77" s="222"/>
      <c r="N77" s="222"/>
      <c r="O77" s="205"/>
    </row>
    <row r="78" spans="1:18" ht="15" customHeight="1" x14ac:dyDescent="0.2">
      <c r="A78" s="221"/>
      <c r="B78" s="211"/>
      <c r="C78" s="205"/>
      <c r="D78" s="211"/>
      <c r="E78" s="211"/>
      <c r="F78" s="211"/>
      <c r="G78" s="61"/>
      <c r="H78" s="61"/>
      <c r="I78" s="61"/>
      <c r="J78" s="61"/>
      <c r="K78" s="61"/>
      <c r="L78" s="222"/>
      <c r="M78" s="222"/>
      <c r="N78" s="222"/>
      <c r="O78" s="205"/>
    </row>
    <row r="79" spans="1:18" ht="15" customHeight="1" x14ac:dyDescent="0.2">
      <c r="A79" s="221"/>
      <c r="B79" s="211"/>
      <c r="C79" s="205"/>
      <c r="D79" s="211"/>
      <c r="E79" s="211"/>
      <c r="F79" s="211"/>
      <c r="G79" s="61"/>
      <c r="H79" s="61"/>
      <c r="I79" s="61"/>
      <c r="J79" s="61"/>
      <c r="K79" s="61"/>
      <c r="L79" s="222"/>
      <c r="M79" s="222"/>
      <c r="N79" s="222"/>
      <c r="O79" s="205"/>
    </row>
    <row r="80" spans="1:18" ht="15" customHeight="1" x14ac:dyDescent="0.2">
      <c r="A80" s="221"/>
      <c r="B80" s="211"/>
      <c r="C80" s="205"/>
      <c r="D80" s="211"/>
      <c r="E80" s="211"/>
      <c r="F80" s="211"/>
      <c r="G80" s="61"/>
      <c r="H80" s="61"/>
      <c r="I80" s="61"/>
      <c r="J80" s="61"/>
      <c r="K80" s="61"/>
      <c r="L80" s="222"/>
      <c r="M80" s="222"/>
      <c r="N80" s="222"/>
      <c r="O80" s="205"/>
    </row>
    <row r="81" spans="1:15" ht="15" customHeight="1" x14ac:dyDescent="0.2">
      <c r="A81" s="221"/>
      <c r="B81" s="211"/>
      <c r="C81" s="205"/>
      <c r="D81" s="211"/>
      <c r="E81" s="211"/>
      <c r="F81" s="211"/>
      <c r="G81" s="61"/>
      <c r="H81" s="61"/>
      <c r="I81" s="61"/>
      <c r="J81" s="61"/>
      <c r="K81" s="61"/>
      <c r="L81" s="222"/>
      <c r="M81" s="222"/>
      <c r="N81" s="222"/>
      <c r="O81" s="205"/>
    </row>
    <row r="82" spans="1:15" ht="15" customHeight="1" x14ac:dyDescent="0.2">
      <c r="A82" s="221"/>
      <c r="B82" s="211"/>
      <c r="C82" s="205"/>
      <c r="D82" s="211"/>
      <c r="E82" s="211"/>
      <c r="F82" s="211"/>
      <c r="G82" s="61"/>
      <c r="H82" s="61"/>
      <c r="I82" s="61"/>
      <c r="J82" s="61"/>
      <c r="K82" s="61"/>
      <c r="L82" s="222"/>
      <c r="M82" s="222"/>
      <c r="N82" s="222"/>
      <c r="O82" s="205"/>
    </row>
    <row r="83" spans="1:15" ht="15" customHeight="1" x14ac:dyDescent="0.2">
      <c r="A83" s="221"/>
      <c r="B83" s="211"/>
      <c r="C83" s="205"/>
      <c r="D83" s="211"/>
      <c r="E83" s="211"/>
      <c r="F83" s="211"/>
      <c r="G83" s="61"/>
      <c r="H83" s="61"/>
      <c r="I83" s="61"/>
      <c r="J83" s="61"/>
      <c r="K83" s="61"/>
      <c r="L83" s="222"/>
      <c r="M83" s="222"/>
      <c r="N83" s="222"/>
      <c r="O83" s="205"/>
    </row>
    <row r="84" spans="1:15" ht="15" customHeight="1" x14ac:dyDescent="0.2">
      <c r="A84" s="221"/>
      <c r="B84" s="211"/>
      <c r="C84" s="205"/>
      <c r="D84" s="211"/>
      <c r="E84" s="211"/>
      <c r="F84" s="211"/>
      <c r="G84" s="61"/>
      <c r="H84" s="61"/>
      <c r="I84" s="61"/>
      <c r="J84" s="61"/>
      <c r="K84" s="61"/>
      <c r="L84" s="222"/>
      <c r="M84" s="222"/>
      <c r="N84" s="222"/>
      <c r="O84" s="205"/>
    </row>
    <row r="85" spans="1:15" ht="15" customHeight="1" x14ac:dyDescent="0.2">
      <c r="A85" s="221"/>
      <c r="B85" s="211"/>
      <c r="C85" s="205"/>
      <c r="D85" s="211"/>
      <c r="E85" s="211"/>
      <c r="F85" s="211"/>
      <c r="G85" s="61"/>
      <c r="H85" s="61"/>
      <c r="I85" s="61"/>
      <c r="J85" s="61"/>
      <c r="K85" s="61"/>
      <c r="L85" s="222"/>
      <c r="M85" s="222"/>
      <c r="N85" s="222"/>
      <c r="O85" s="205"/>
    </row>
    <row r="86" spans="1:15" ht="15" customHeight="1" x14ac:dyDescent="0.2">
      <c r="A86" s="221"/>
      <c r="B86" s="211"/>
      <c r="C86" s="205"/>
      <c r="D86" s="211"/>
      <c r="E86" s="211"/>
      <c r="F86" s="211"/>
      <c r="G86" s="61"/>
      <c r="H86" s="61"/>
      <c r="I86" s="61"/>
      <c r="J86" s="61"/>
      <c r="K86" s="61"/>
      <c r="L86" s="222"/>
      <c r="M86" s="222"/>
      <c r="N86" s="222"/>
      <c r="O86" s="205"/>
    </row>
    <row r="87" spans="1:15" ht="15" customHeight="1" x14ac:dyDescent="0.2">
      <c r="A87" s="221"/>
      <c r="B87" s="211"/>
      <c r="C87" s="205"/>
      <c r="D87" s="211"/>
      <c r="E87" s="211"/>
      <c r="F87" s="211"/>
      <c r="G87" s="61"/>
      <c r="H87" s="61"/>
      <c r="I87" s="61"/>
      <c r="J87" s="61"/>
      <c r="K87" s="61"/>
      <c r="L87" s="222"/>
      <c r="M87" s="222"/>
      <c r="N87" s="222"/>
      <c r="O87" s="205"/>
    </row>
    <row r="88" spans="1:15" ht="15" customHeight="1" x14ac:dyDescent="0.2">
      <c r="A88" s="221"/>
      <c r="B88" s="211"/>
      <c r="C88" s="205"/>
      <c r="D88" s="211"/>
      <c r="E88" s="211"/>
      <c r="F88" s="211"/>
      <c r="G88" s="61"/>
      <c r="H88" s="61"/>
      <c r="I88" s="61"/>
      <c r="J88" s="61"/>
      <c r="K88" s="61"/>
      <c r="L88" s="222"/>
      <c r="M88" s="222"/>
      <c r="N88" s="222"/>
      <c r="O88" s="205"/>
    </row>
    <row r="89" spans="1:15" ht="15" customHeight="1" x14ac:dyDescent="0.2">
      <c r="A89" s="221"/>
      <c r="B89" s="211"/>
      <c r="C89" s="205"/>
      <c r="D89" s="211"/>
      <c r="E89" s="211"/>
      <c r="F89" s="211"/>
      <c r="G89" s="61"/>
      <c r="H89" s="61"/>
      <c r="I89" s="61"/>
      <c r="J89" s="61"/>
      <c r="K89" s="61"/>
      <c r="L89" s="222"/>
      <c r="M89" s="222"/>
      <c r="N89" s="222"/>
      <c r="O89" s="205"/>
    </row>
    <row r="90" spans="1:15" ht="15" customHeight="1" x14ac:dyDescent="0.2">
      <c r="A90" s="221"/>
      <c r="B90" s="211"/>
      <c r="C90" s="205"/>
      <c r="D90" s="211"/>
      <c r="E90" s="211"/>
      <c r="F90" s="211"/>
      <c r="G90" s="61"/>
      <c r="H90" s="61"/>
      <c r="I90" s="61"/>
      <c r="J90" s="61"/>
      <c r="K90" s="61"/>
      <c r="L90" s="222"/>
      <c r="M90" s="222"/>
      <c r="N90" s="222"/>
      <c r="O90" s="205"/>
    </row>
    <row r="91" spans="1:15" ht="15" customHeight="1" x14ac:dyDescent="0.2">
      <c r="A91" s="221"/>
      <c r="B91" s="211"/>
      <c r="C91" s="205"/>
      <c r="D91" s="211"/>
      <c r="E91" s="211"/>
      <c r="F91" s="211"/>
      <c r="G91" s="61"/>
      <c r="H91" s="61"/>
      <c r="I91" s="61"/>
      <c r="J91" s="61"/>
      <c r="K91" s="61"/>
      <c r="L91" s="222"/>
      <c r="M91" s="222"/>
      <c r="N91" s="222"/>
      <c r="O91" s="205"/>
    </row>
    <row r="92" spans="1:15" ht="15" customHeight="1" x14ac:dyDescent="0.2">
      <c r="A92" s="221"/>
      <c r="B92" s="211"/>
      <c r="C92" s="205"/>
      <c r="D92" s="211"/>
      <c r="E92" s="211"/>
      <c r="F92" s="211"/>
      <c r="G92" s="61"/>
      <c r="H92" s="61"/>
      <c r="I92" s="61"/>
      <c r="J92" s="61"/>
      <c r="K92" s="61"/>
      <c r="L92" s="222"/>
      <c r="M92" s="222"/>
      <c r="N92" s="222"/>
      <c r="O92" s="205"/>
    </row>
    <row r="93" spans="1:15" ht="15" customHeight="1" x14ac:dyDescent="0.2">
      <c r="A93" s="221"/>
      <c r="B93" s="211"/>
      <c r="C93" s="205"/>
      <c r="D93" s="211"/>
      <c r="E93" s="211"/>
      <c r="F93" s="211"/>
      <c r="G93" s="61"/>
      <c r="H93" s="61"/>
      <c r="I93" s="61"/>
      <c r="J93" s="61"/>
      <c r="K93" s="61"/>
      <c r="L93" s="222"/>
      <c r="M93" s="222"/>
      <c r="N93" s="222"/>
      <c r="O93" s="205"/>
    </row>
    <row r="94" spans="1:15" ht="15" customHeight="1" x14ac:dyDescent="0.2">
      <c r="A94" s="221"/>
      <c r="B94" s="205"/>
      <c r="C94" s="205"/>
      <c r="D94" s="211"/>
      <c r="E94" s="211"/>
      <c r="F94" s="211"/>
      <c r="G94" s="61"/>
      <c r="H94" s="61"/>
      <c r="I94" s="61"/>
      <c r="J94" s="61"/>
      <c r="K94" s="61"/>
      <c r="L94" s="222"/>
      <c r="M94" s="222"/>
      <c r="N94" s="222"/>
      <c r="O94" s="205"/>
    </row>
    <row r="95" spans="1:15" ht="15" customHeight="1" x14ac:dyDescent="0.2">
      <c r="A95" s="221"/>
      <c r="B95" s="205"/>
      <c r="C95" s="205"/>
      <c r="D95" s="211"/>
      <c r="E95" s="211"/>
      <c r="F95" s="211"/>
      <c r="G95" s="61"/>
      <c r="H95" s="61"/>
      <c r="I95" s="61"/>
      <c r="J95" s="61"/>
      <c r="K95" s="61"/>
      <c r="L95" s="222"/>
      <c r="M95" s="222"/>
      <c r="N95" s="222"/>
      <c r="O95" s="205"/>
    </row>
    <row r="96" spans="1:15" ht="15" customHeight="1" x14ac:dyDescent="0.2">
      <c r="A96" s="205"/>
      <c r="B96" s="205"/>
      <c r="C96" s="205"/>
      <c r="D96" s="211"/>
      <c r="E96" s="211"/>
      <c r="F96" s="211"/>
      <c r="G96" s="61"/>
      <c r="H96" s="61"/>
      <c r="I96" s="61"/>
      <c r="J96" s="61"/>
      <c r="K96" s="61"/>
      <c r="L96" s="222"/>
      <c r="M96" s="222"/>
      <c r="N96" s="222"/>
      <c r="O96" s="205"/>
    </row>
    <row r="97" spans="1:15" ht="15" customHeight="1" x14ac:dyDescent="0.2">
      <c r="A97" s="205"/>
      <c r="B97" s="205"/>
      <c r="C97" s="205"/>
      <c r="D97" s="211"/>
      <c r="E97" s="211"/>
      <c r="F97" s="211"/>
      <c r="G97" s="61"/>
      <c r="H97" s="61"/>
      <c r="I97" s="61"/>
      <c r="J97" s="61"/>
      <c r="K97" s="61"/>
      <c r="L97" s="222"/>
      <c r="M97" s="222"/>
      <c r="N97" s="222"/>
      <c r="O97" s="205"/>
    </row>
    <row r="98" spans="1:15" ht="15" customHeight="1" x14ac:dyDescent="0.2">
      <c r="A98" s="205"/>
      <c r="B98" s="205"/>
      <c r="C98" s="205"/>
      <c r="D98" s="211"/>
      <c r="E98" s="211"/>
      <c r="F98" s="211"/>
      <c r="G98" s="61"/>
      <c r="H98" s="61"/>
      <c r="I98" s="61"/>
      <c r="J98" s="61"/>
      <c r="K98" s="61"/>
      <c r="L98" s="222"/>
      <c r="M98" s="222"/>
      <c r="N98" s="222"/>
      <c r="O98" s="205"/>
    </row>
    <row r="99" spans="1:15" ht="15" customHeight="1" x14ac:dyDescent="0.2">
      <c r="A99" s="205"/>
      <c r="B99" s="205"/>
      <c r="C99" s="205"/>
      <c r="D99" s="211"/>
      <c r="E99" s="211"/>
      <c r="F99" s="211"/>
      <c r="G99" s="61"/>
      <c r="H99" s="61"/>
      <c r="I99" s="61"/>
      <c r="J99" s="61"/>
      <c r="K99" s="61"/>
      <c r="L99" s="222"/>
      <c r="M99" s="222"/>
      <c r="N99" s="222"/>
      <c r="O99" s="205"/>
    </row>
    <row r="100" spans="1:15" ht="15" customHeight="1" x14ac:dyDescent="0.2">
      <c r="A100" s="205"/>
      <c r="B100" s="205"/>
      <c r="C100" s="205"/>
      <c r="D100" s="211"/>
      <c r="E100" s="211"/>
      <c r="F100" s="211"/>
      <c r="G100" s="61"/>
      <c r="H100" s="61"/>
      <c r="I100" s="61"/>
      <c r="J100" s="61"/>
      <c r="K100" s="61"/>
      <c r="L100" s="222"/>
      <c r="M100" s="222"/>
      <c r="N100" s="222"/>
      <c r="O100" s="205"/>
    </row>
    <row r="101" spans="1:15" ht="15" customHeight="1" x14ac:dyDescent="0.2">
      <c r="A101" s="205"/>
      <c r="B101" s="205"/>
      <c r="C101" s="205"/>
      <c r="D101" s="211"/>
      <c r="E101" s="211"/>
      <c r="F101" s="211"/>
      <c r="G101" s="61"/>
      <c r="H101" s="61"/>
      <c r="I101" s="61"/>
      <c r="J101" s="61"/>
      <c r="K101" s="61"/>
      <c r="L101" s="222"/>
      <c r="M101" s="222"/>
      <c r="N101" s="222"/>
      <c r="O101" s="205"/>
    </row>
    <row r="102" spans="1:15" ht="15" customHeight="1" x14ac:dyDescent="0.2">
      <c r="A102" s="205"/>
      <c r="B102" s="205"/>
      <c r="C102" s="205"/>
      <c r="D102" s="211"/>
      <c r="E102" s="211"/>
      <c r="F102" s="211"/>
      <c r="G102" s="61"/>
      <c r="H102" s="61"/>
      <c r="I102" s="61"/>
      <c r="J102" s="61"/>
      <c r="K102" s="61"/>
      <c r="L102" s="222"/>
      <c r="M102" s="222"/>
      <c r="N102" s="222"/>
      <c r="O102" s="205"/>
    </row>
    <row r="103" spans="1:15" ht="15" customHeight="1" x14ac:dyDescent="0.2">
      <c r="A103" s="205"/>
      <c r="B103" s="205"/>
      <c r="C103" s="205"/>
      <c r="D103" s="211"/>
      <c r="E103" s="211"/>
      <c r="F103" s="211"/>
      <c r="G103" s="61"/>
      <c r="H103" s="61"/>
      <c r="I103" s="61"/>
      <c r="J103" s="61"/>
      <c r="K103" s="61"/>
      <c r="L103" s="222"/>
      <c r="M103" s="222"/>
      <c r="N103" s="222"/>
      <c r="O103" s="205"/>
    </row>
    <row r="104" spans="1:15" ht="15" customHeight="1" x14ac:dyDescent="0.2">
      <c r="A104" s="205"/>
      <c r="B104" s="205"/>
      <c r="C104" s="205"/>
      <c r="D104" s="211"/>
      <c r="E104" s="211"/>
      <c r="F104" s="211"/>
      <c r="G104" s="61"/>
      <c r="H104" s="61"/>
      <c r="I104" s="61"/>
      <c r="J104" s="61"/>
      <c r="K104" s="61"/>
      <c r="L104" s="222"/>
      <c r="M104" s="222"/>
      <c r="N104" s="222"/>
      <c r="O104" s="205"/>
    </row>
    <row r="105" spans="1:15" ht="15" customHeight="1" x14ac:dyDescent="0.2">
      <c r="A105" s="205"/>
      <c r="B105" s="205"/>
      <c r="C105" s="205"/>
      <c r="D105" s="211"/>
      <c r="E105" s="211"/>
      <c r="F105" s="211"/>
      <c r="G105" s="61"/>
      <c r="H105" s="61"/>
      <c r="I105" s="61"/>
      <c r="J105" s="61"/>
      <c r="K105" s="61"/>
      <c r="L105" s="222"/>
      <c r="M105" s="222"/>
      <c r="N105" s="222"/>
      <c r="O105" s="205"/>
    </row>
    <row r="106" spans="1:15" ht="15" customHeight="1" x14ac:dyDescent="0.2">
      <c r="A106" s="205"/>
      <c r="B106" s="205"/>
      <c r="C106" s="205"/>
      <c r="D106" s="211"/>
      <c r="E106" s="211"/>
      <c r="F106" s="211"/>
      <c r="G106" s="61"/>
      <c r="H106" s="61"/>
      <c r="I106" s="61"/>
      <c r="J106" s="61"/>
      <c r="K106" s="61"/>
      <c r="L106" s="222"/>
      <c r="M106" s="222"/>
      <c r="N106" s="222"/>
      <c r="O106" s="205"/>
    </row>
    <row r="107" spans="1:15" ht="15" customHeight="1" x14ac:dyDescent="0.2">
      <c r="A107" s="205"/>
      <c r="B107" s="205"/>
      <c r="C107" s="205"/>
      <c r="D107" s="211"/>
      <c r="E107" s="211"/>
      <c r="F107" s="211"/>
      <c r="G107" s="61"/>
      <c r="H107" s="61"/>
      <c r="I107" s="61"/>
      <c r="J107" s="61"/>
      <c r="K107" s="61"/>
      <c r="L107" s="222"/>
      <c r="M107" s="222"/>
      <c r="N107" s="222"/>
      <c r="O107" s="205"/>
    </row>
    <row r="108" spans="1:15" ht="15" customHeight="1" x14ac:dyDescent="0.2">
      <c r="A108" s="205"/>
      <c r="B108" s="205"/>
      <c r="C108" s="205"/>
      <c r="D108" s="211"/>
      <c r="E108" s="211"/>
      <c r="F108" s="211"/>
      <c r="G108" s="61"/>
      <c r="H108" s="61"/>
      <c r="I108" s="61"/>
      <c r="J108" s="61"/>
      <c r="K108" s="61"/>
      <c r="L108" s="222"/>
      <c r="M108" s="222"/>
      <c r="N108" s="222"/>
      <c r="O108" s="205"/>
    </row>
    <row r="109" spans="1:15" ht="15" customHeight="1" x14ac:dyDescent="0.2">
      <c r="A109" s="205"/>
      <c r="B109" s="205"/>
      <c r="C109" s="205"/>
      <c r="D109" s="211"/>
      <c r="E109" s="211"/>
      <c r="F109" s="211"/>
      <c r="G109" s="61"/>
      <c r="H109" s="61"/>
      <c r="I109" s="61"/>
      <c r="J109" s="61"/>
      <c r="K109" s="61"/>
      <c r="L109" s="222"/>
      <c r="M109" s="222"/>
      <c r="N109" s="222"/>
      <c r="O109" s="205"/>
    </row>
    <row r="110" spans="1:15" ht="15" customHeight="1" x14ac:dyDescent="0.2">
      <c r="A110" s="205"/>
      <c r="B110" s="205"/>
      <c r="C110" s="205"/>
      <c r="D110" s="211"/>
      <c r="E110" s="211"/>
      <c r="F110" s="211"/>
      <c r="G110" s="61"/>
      <c r="H110" s="61"/>
      <c r="I110" s="61"/>
      <c r="J110" s="61"/>
      <c r="K110" s="61"/>
      <c r="L110" s="222"/>
      <c r="M110" s="222"/>
      <c r="N110" s="222"/>
      <c r="O110" s="205"/>
    </row>
    <row r="111" spans="1:15" ht="15" customHeight="1" x14ac:dyDescent="0.2">
      <c r="A111" s="205"/>
      <c r="B111" s="205"/>
      <c r="C111" s="205"/>
      <c r="D111" s="211"/>
      <c r="E111" s="211"/>
      <c r="F111" s="211"/>
      <c r="G111" s="61"/>
      <c r="H111" s="61"/>
      <c r="I111" s="61"/>
      <c r="J111" s="61"/>
      <c r="K111" s="61"/>
      <c r="L111" s="222"/>
      <c r="M111" s="222"/>
      <c r="N111" s="222"/>
      <c r="O111" s="205"/>
    </row>
    <row r="112" spans="1:15" ht="15" customHeight="1" x14ac:dyDescent="0.2">
      <c r="A112" s="205"/>
      <c r="B112" s="205"/>
      <c r="C112" s="205"/>
      <c r="D112" s="211"/>
      <c r="E112" s="211"/>
      <c r="F112" s="211"/>
      <c r="G112" s="61"/>
      <c r="H112" s="61"/>
      <c r="I112" s="61"/>
      <c r="J112" s="61"/>
      <c r="K112" s="61"/>
      <c r="L112" s="222"/>
      <c r="M112" s="222"/>
      <c r="N112" s="222"/>
      <c r="O112" s="205"/>
    </row>
    <row r="113" spans="1:15" ht="15" customHeight="1" x14ac:dyDescent="0.2">
      <c r="A113" s="205"/>
      <c r="B113" s="205"/>
      <c r="C113" s="205"/>
      <c r="D113" s="211"/>
      <c r="E113" s="211"/>
      <c r="F113" s="211"/>
      <c r="G113" s="61"/>
      <c r="H113" s="61"/>
      <c r="I113" s="61"/>
      <c r="J113" s="61"/>
      <c r="K113" s="61"/>
      <c r="L113" s="222"/>
      <c r="M113" s="222"/>
      <c r="N113" s="222"/>
      <c r="O113" s="205"/>
    </row>
    <row r="114" spans="1:15" ht="15" customHeight="1" x14ac:dyDescent="0.2">
      <c r="A114" s="205"/>
      <c r="B114" s="205"/>
      <c r="C114" s="205"/>
      <c r="D114" s="211"/>
      <c r="E114" s="211"/>
      <c r="F114" s="211"/>
      <c r="G114" s="61"/>
      <c r="H114" s="61"/>
      <c r="I114" s="61"/>
      <c r="J114" s="61"/>
      <c r="K114" s="61"/>
      <c r="L114" s="222"/>
      <c r="M114" s="222"/>
      <c r="N114" s="222"/>
      <c r="O114" s="205"/>
    </row>
    <row r="115" spans="1:15" ht="15" customHeight="1" x14ac:dyDescent="0.2">
      <c r="A115" s="205"/>
      <c r="B115" s="205"/>
      <c r="C115" s="205"/>
      <c r="D115" s="211"/>
      <c r="E115" s="211"/>
      <c r="F115" s="211"/>
      <c r="G115" s="61"/>
      <c r="H115" s="61"/>
      <c r="I115" s="61"/>
      <c r="J115" s="61"/>
      <c r="K115" s="61"/>
      <c r="L115" s="222"/>
      <c r="M115" s="222"/>
      <c r="N115" s="222"/>
      <c r="O115" s="205"/>
    </row>
    <row r="116" spans="1:15" ht="15" customHeight="1" x14ac:dyDescent="0.2">
      <c r="A116" s="205"/>
      <c r="B116" s="205"/>
      <c r="C116" s="205"/>
      <c r="D116" s="211"/>
      <c r="E116" s="211"/>
      <c r="F116" s="211"/>
      <c r="G116" s="61"/>
      <c r="H116" s="61"/>
      <c r="I116" s="61"/>
      <c r="J116" s="61"/>
      <c r="K116" s="61"/>
      <c r="L116" s="222"/>
      <c r="M116" s="222"/>
      <c r="N116" s="222"/>
      <c r="O116" s="205"/>
    </row>
    <row r="117" spans="1:15" ht="15" customHeight="1" x14ac:dyDescent="0.2">
      <c r="A117" s="205"/>
      <c r="B117" s="205"/>
      <c r="C117" s="205"/>
      <c r="D117" s="211"/>
      <c r="E117" s="211"/>
      <c r="F117" s="211"/>
      <c r="G117" s="61"/>
      <c r="H117" s="61"/>
      <c r="I117" s="61"/>
      <c r="J117" s="61"/>
      <c r="K117" s="61"/>
      <c r="L117" s="222"/>
      <c r="M117" s="222"/>
      <c r="N117" s="222"/>
      <c r="O117" s="205"/>
    </row>
    <row r="118" spans="1:15" ht="15" customHeight="1" x14ac:dyDescent="0.2">
      <c r="A118" s="205"/>
      <c r="B118" s="205"/>
      <c r="C118" s="205"/>
      <c r="D118" s="211"/>
      <c r="E118" s="211"/>
      <c r="F118" s="211"/>
      <c r="G118" s="61"/>
      <c r="H118" s="61"/>
      <c r="I118" s="61"/>
      <c r="J118" s="61"/>
      <c r="K118" s="61"/>
      <c r="L118" s="222"/>
      <c r="M118" s="222"/>
      <c r="N118" s="222"/>
      <c r="O118" s="205"/>
    </row>
    <row r="119" spans="1:15" ht="15" customHeight="1" x14ac:dyDescent="0.2">
      <c r="A119" s="205"/>
      <c r="B119" s="205"/>
      <c r="C119" s="205"/>
      <c r="D119" s="211"/>
      <c r="E119" s="211"/>
      <c r="F119" s="211"/>
      <c r="G119" s="61"/>
      <c r="H119" s="61"/>
      <c r="I119" s="61"/>
      <c r="J119" s="61"/>
      <c r="K119" s="61"/>
      <c r="L119" s="222"/>
      <c r="M119" s="222"/>
      <c r="N119" s="222"/>
      <c r="O119" s="205"/>
    </row>
    <row r="120" spans="1:15" ht="15" customHeight="1" x14ac:dyDescent="0.2">
      <c r="A120" s="205"/>
      <c r="B120" s="205"/>
      <c r="C120" s="205"/>
      <c r="D120" s="211"/>
      <c r="E120" s="211"/>
      <c r="F120" s="211"/>
      <c r="G120" s="61"/>
      <c r="H120" s="61"/>
      <c r="I120" s="61"/>
      <c r="J120" s="61"/>
      <c r="K120" s="61"/>
      <c r="L120" s="222"/>
      <c r="M120" s="222"/>
      <c r="N120" s="222"/>
      <c r="O120" s="205"/>
    </row>
    <row r="121" spans="1:15" ht="15" customHeight="1" x14ac:dyDescent="0.2">
      <c r="A121" s="205"/>
      <c r="B121" s="205"/>
      <c r="C121" s="205"/>
      <c r="D121" s="211"/>
      <c r="E121" s="211"/>
      <c r="F121" s="211"/>
      <c r="G121" s="61"/>
      <c r="H121" s="61"/>
      <c r="I121" s="61"/>
      <c r="J121" s="61"/>
      <c r="K121" s="61"/>
      <c r="L121" s="222"/>
      <c r="M121" s="222"/>
      <c r="N121" s="222"/>
      <c r="O121" s="205"/>
    </row>
    <row r="122" spans="1:15" ht="15" customHeight="1" x14ac:dyDescent="0.2">
      <c r="A122" s="205"/>
      <c r="B122" s="205"/>
      <c r="C122" s="205"/>
      <c r="D122" s="211"/>
      <c r="E122" s="211"/>
      <c r="F122" s="211"/>
      <c r="G122" s="61"/>
      <c r="H122" s="61"/>
      <c r="I122" s="61"/>
      <c r="J122" s="61"/>
      <c r="K122" s="61"/>
      <c r="L122" s="222"/>
      <c r="M122" s="222"/>
      <c r="N122" s="222"/>
      <c r="O122" s="205"/>
    </row>
    <row r="123" spans="1:15" ht="15" customHeight="1" x14ac:dyDescent="0.2">
      <c r="A123" s="205"/>
      <c r="B123" s="205"/>
      <c r="C123" s="205"/>
      <c r="D123" s="211"/>
      <c r="E123" s="211"/>
      <c r="F123" s="211"/>
      <c r="G123" s="61"/>
      <c r="H123" s="61"/>
      <c r="I123" s="61"/>
      <c r="J123" s="61"/>
      <c r="K123" s="61"/>
      <c r="L123" s="222"/>
      <c r="M123" s="222"/>
      <c r="N123" s="222"/>
      <c r="O123" s="205"/>
    </row>
    <row r="124" spans="1:15" ht="15" customHeight="1" x14ac:dyDescent="0.2">
      <c r="A124" s="205"/>
      <c r="B124" s="205"/>
      <c r="C124" s="205"/>
      <c r="D124" s="211"/>
      <c r="E124" s="211"/>
      <c r="F124" s="211"/>
      <c r="G124" s="61"/>
      <c r="H124" s="61"/>
      <c r="I124" s="61"/>
      <c r="J124" s="61"/>
      <c r="K124" s="61"/>
      <c r="L124" s="222"/>
      <c r="M124" s="222"/>
      <c r="N124" s="222"/>
      <c r="O124" s="205"/>
    </row>
    <row r="125" spans="1:15" ht="15" customHeight="1" x14ac:dyDescent="0.2">
      <c r="A125" s="205"/>
      <c r="B125" s="205"/>
      <c r="C125" s="205"/>
      <c r="D125" s="211"/>
      <c r="E125" s="211"/>
      <c r="F125" s="211"/>
      <c r="G125" s="61"/>
      <c r="H125" s="61"/>
      <c r="I125" s="61"/>
      <c r="J125" s="61"/>
      <c r="K125" s="61"/>
      <c r="L125" s="222"/>
      <c r="M125" s="222"/>
      <c r="N125" s="222"/>
      <c r="O125" s="205"/>
    </row>
    <row r="126" spans="1:15" ht="15" customHeight="1" x14ac:dyDescent="0.2">
      <c r="A126" s="205"/>
      <c r="B126" s="205"/>
      <c r="C126" s="205"/>
      <c r="D126" s="211"/>
      <c r="E126" s="211"/>
      <c r="F126" s="211"/>
      <c r="G126" s="61"/>
      <c r="H126" s="61"/>
      <c r="I126" s="61"/>
      <c r="J126" s="61"/>
      <c r="K126" s="61"/>
      <c r="L126" s="222"/>
      <c r="M126" s="222"/>
      <c r="N126" s="222"/>
      <c r="O126" s="205"/>
    </row>
    <row r="127" spans="1:15" ht="15" customHeight="1" x14ac:dyDescent="0.2">
      <c r="A127" s="205"/>
      <c r="B127" s="205"/>
      <c r="C127" s="205"/>
      <c r="D127" s="211"/>
      <c r="E127" s="211"/>
      <c r="F127" s="211"/>
      <c r="G127" s="61"/>
      <c r="H127" s="61"/>
      <c r="I127" s="61"/>
      <c r="J127" s="61"/>
      <c r="K127" s="61"/>
      <c r="L127" s="222"/>
      <c r="M127" s="222"/>
      <c r="N127" s="222"/>
      <c r="O127" s="205"/>
    </row>
    <row r="128" spans="1:15" ht="15" customHeight="1" x14ac:dyDescent="0.2">
      <c r="A128" s="205"/>
      <c r="B128" s="205"/>
      <c r="C128" s="205"/>
      <c r="D128" s="211"/>
      <c r="E128" s="211"/>
      <c r="F128" s="211"/>
      <c r="G128" s="61"/>
      <c r="H128" s="61"/>
      <c r="I128" s="61"/>
      <c r="J128" s="61"/>
      <c r="K128" s="61"/>
      <c r="L128" s="222"/>
      <c r="M128" s="222"/>
      <c r="N128" s="222"/>
      <c r="O128" s="205"/>
    </row>
    <row r="129" spans="1:15" ht="15" customHeight="1" x14ac:dyDescent="0.2">
      <c r="A129" s="205"/>
      <c r="B129" s="205"/>
      <c r="C129" s="205"/>
      <c r="D129" s="211"/>
      <c r="E129" s="211"/>
      <c r="F129" s="211"/>
      <c r="G129" s="61"/>
      <c r="H129" s="61"/>
      <c r="I129" s="61"/>
      <c r="J129" s="61"/>
      <c r="K129" s="61"/>
      <c r="L129" s="222"/>
      <c r="M129" s="222"/>
      <c r="N129" s="222"/>
      <c r="O129" s="205"/>
    </row>
    <row r="130" spans="1:15" ht="15" customHeight="1" x14ac:dyDescent="0.2">
      <c r="A130" s="205"/>
      <c r="B130" s="205"/>
      <c r="C130" s="205"/>
      <c r="D130" s="211"/>
      <c r="E130" s="211"/>
      <c r="F130" s="211"/>
      <c r="G130" s="61"/>
      <c r="H130" s="61"/>
      <c r="I130" s="61"/>
      <c r="J130" s="61"/>
      <c r="K130" s="61"/>
      <c r="L130" s="222"/>
      <c r="M130" s="222"/>
      <c r="N130" s="222"/>
      <c r="O130" s="205"/>
    </row>
    <row r="131" spans="1:15" ht="15" customHeight="1" x14ac:dyDescent="0.2">
      <c r="A131" s="205"/>
      <c r="B131" s="205"/>
      <c r="C131" s="205"/>
      <c r="D131" s="211"/>
      <c r="E131" s="211"/>
      <c r="F131" s="211"/>
      <c r="G131" s="61"/>
      <c r="H131" s="61"/>
      <c r="I131" s="61"/>
      <c r="J131" s="61"/>
      <c r="K131" s="61"/>
      <c r="L131" s="222"/>
      <c r="M131" s="222"/>
      <c r="N131" s="222"/>
      <c r="O131" s="205"/>
    </row>
    <row r="132" spans="1:15" ht="15" customHeight="1" x14ac:dyDescent="0.2">
      <c r="A132" s="205"/>
      <c r="B132" s="205"/>
      <c r="C132" s="205"/>
      <c r="D132" s="211"/>
      <c r="E132" s="211"/>
      <c r="F132" s="211"/>
      <c r="G132" s="61"/>
      <c r="H132" s="61"/>
      <c r="I132" s="61"/>
      <c r="J132" s="61"/>
      <c r="K132" s="61"/>
      <c r="L132" s="222"/>
      <c r="M132" s="222"/>
      <c r="N132" s="222"/>
      <c r="O132" s="205"/>
    </row>
    <row r="133" spans="1:15" ht="15" customHeight="1" x14ac:dyDescent="0.2">
      <c r="A133" s="205"/>
      <c r="B133" s="205"/>
      <c r="C133" s="205"/>
      <c r="D133" s="211"/>
      <c r="E133" s="211"/>
      <c r="F133" s="211"/>
      <c r="G133" s="61"/>
      <c r="H133" s="61"/>
      <c r="I133" s="61"/>
      <c r="J133" s="61"/>
      <c r="K133" s="61"/>
      <c r="L133" s="222"/>
      <c r="M133" s="222"/>
      <c r="N133" s="222"/>
      <c r="O133" s="205"/>
    </row>
    <row r="134" spans="1:15" ht="15" customHeight="1" x14ac:dyDescent="0.2">
      <c r="A134" s="205"/>
      <c r="B134" s="205"/>
      <c r="C134" s="205"/>
      <c r="D134" s="211"/>
      <c r="E134" s="211"/>
      <c r="F134" s="211"/>
      <c r="G134" s="61"/>
      <c r="H134" s="61"/>
      <c r="I134" s="61"/>
      <c r="J134" s="61"/>
      <c r="K134" s="61"/>
      <c r="L134" s="222"/>
      <c r="M134" s="222"/>
      <c r="N134" s="222"/>
      <c r="O134" s="205"/>
    </row>
    <row r="135" spans="1:15" ht="15" customHeight="1" x14ac:dyDescent="0.2">
      <c r="A135" s="205"/>
      <c r="B135" s="205"/>
      <c r="C135" s="205"/>
      <c r="D135" s="211"/>
      <c r="E135" s="211"/>
      <c r="F135" s="211"/>
      <c r="G135" s="61"/>
      <c r="H135" s="61"/>
      <c r="I135" s="61"/>
      <c r="J135" s="61"/>
      <c r="K135" s="61"/>
      <c r="L135" s="222"/>
      <c r="M135" s="222"/>
      <c r="N135" s="222"/>
      <c r="O135" s="205"/>
    </row>
    <row r="136" spans="1:15" ht="15" customHeight="1" x14ac:dyDescent="0.2">
      <c r="A136" s="205"/>
      <c r="B136" s="205"/>
      <c r="C136" s="205"/>
      <c r="D136" s="205"/>
      <c r="E136" s="205"/>
      <c r="F136" s="205"/>
      <c r="G136" s="61"/>
      <c r="H136" s="61"/>
      <c r="I136" s="61"/>
      <c r="J136" s="61"/>
      <c r="K136" s="61"/>
      <c r="L136" s="222"/>
      <c r="M136" s="222"/>
      <c r="N136" s="222"/>
      <c r="O136" s="205"/>
    </row>
    <row r="137" spans="1:15" ht="15" customHeight="1" x14ac:dyDescent="0.2">
      <c r="A137" s="205"/>
      <c r="B137" s="205"/>
      <c r="C137" s="205"/>
      <c r="D137" s="205"/>
      <c r="E137" s="205"/>
      <c r="F137" s="205"/>
      <c r="G137" s="61"/>
      <c r="H137" s="61"/>
      <c r="I137" s="61"/>
      <c r="J137" s="61"/>
      <c r="K137" s="61"/>
      <c r="L137" s="222"/>
      <c r="M137" s="222"/>
      <c r="N137" s="222"/>
      <c r="O137" s="205"/>
    </row>
    <row r="138" spans="1:15" ht="15" customHeight="1" x14ac:dyDescent="0.2">
      <c r="A138" s="205"/>
      <c r="B138" s="205"/>
      <c r="C138" s="205"/>
      <c r="D138" s="205"/>
      <c r="E138" s="205"/>
      <c r="F138" s="205"/>
      <c r="G138" s="61"/>
      <c r="H138" s="61"/>
      <c r="I138" s="61"/>
      <c r="J138" s="61"/>
      <c r="K138" s="61"/>
      <c r="L138" s="222"/>
      <c r="M138" s="222"/>
      <c r="N138" s="222"/>
      <c r="O138" s="205"/>
    </row>
    <row r="139" spans="1:15" ht="15" customHeight="1" x14ac:dyDescent="0.2">
      <c r="A139" s="205"/>
      <c r="B139" s="205"/>
      <c r="C139" s="205"/>
      <c r="D139" s="205"/>
      <c r="E139" s="205"/>
      <c r="F139" s="205"/>
      <c r="G139" s="61"/>
      <c r="H139" s="61"/>
      <c r="I139" s="61"/>
      <c r="J139" s="61"/>
      <c r="K139" s="61"/>
      <c r="L139" s="222"/>
      <c r="M139" s="222"/>
      <c r="N139" s="222"/>
      <c r="O139" s="205"/>
    </row>
    <row r="140" spans="1:15" ht="15" customHeight="1" x14ac:dyDescent="0.2">
      <c r="A140" s="205"/>
      <c r="B140" s="205"/>
      <c r="C140" s="205"/>
      <c r="D140" s="205"/>
      <c r="E140" s="205"/>
      <c r="F140" s="205"/>
      <c r="G140" s="61"/>
      <c r="H140" s="61"/>
      <c r="I140" s="61"/>
      <c r="J140" s="61"/>
      <c r="K140" s="61"/>
      <c r="L140" s="222"/>
      <c r="M140" s="222"/>
      <c r="N140" s="222"/>
      <c r="O140" s="205"/>
    </row>
    <row r="141" spans="1:15" ht="15" customHeight="1" x14ac:dyDescent="0.2">
      <c r="A141" s="205"/>
      <c r="B141" s="205"/>
      <c r="C141" s="205"/>
      <c r="D141" s="205"/>
      <c r="E141" s="205"/>
      <c r="F141" s="205"/>
      <c r="G141" s="61"/>
      <c r="H141" s="61"/>
      <c r="I141" s="61"/>
      <c r="J141" s="61"/>
      <c r="K141" s="61"/>
      <c r="L141" s="222"/>
      <c r="M141" s="222"/>
      <c r="N141" s="222"/>
      <c r="O141" s="205"/>
    </row>
    <row r="142" spans="1:15" ht="15" customHeight="1" x14ac:dyDescent="0.2">
      <c r="A142" s="205"/>
      <c r="B142" s="205"/>
      <c r="C142" s="205"/>
      <c r="D142" s="205"/>
      <c r="E142" s="205"/>
      <c r="F142" s="205"/>
      <c r="G142" s="61"/>
      <c r="H142" s="61"/>
      <c r="I142" s="61"/>
      <c r="J142" s="61"/>
      <c r="K142" s="61"/>
      <c r="L142" s="222"/>
      <c r="M142" s="222"/>
      <c r="N142" s="222"/>
      <c r="O142" s="205"/>
    </row>
    <row r="143" spans="1:15" ht="15" customHeight="1" x14ac:dyDescent="0.2">
      <c r="A143" s="205"/>
      <c r="B143" s="205"/>
      <c r="C143" s="205"/>
      <c r="D143" s="205"/>
      <c r="E143" s="205"/>
      <c r="F143" s="205"/>
      <c r="G143" s="61"/>
      <c r="H143" s="61"/>
      <c r="I143" s="61"/>
      <c r="J143" s="61"/>
      <c r="K143" s="61"/>
      <c r="L143" s="222"/>
      <c r="M143" s="222"/>
      <c r="N143" s="222"/>
      <c r="O143" s="205"/>
    </row>
    <row r="144" spans="1:15" ht="15" customHeight="1" x14ac:dyDescent="0.2">
      <c r="A144" s="205"/>
      <c r="B144" s="205"/>
      <c r="C144" s="205"/>
      <c r="D144" s="205"/>
      <c r="E144" s="205"/>
      <c r="F144" s="205"/>
      <c r="G144" s="61"/>
      <c r="H144" s="61"/>
      <c r="I144" s="61"/>
      <c r="J144" s="61"/>
      <c r="K144" s="61"/>
      <c r="L144" s="222"/>
      <c r="M144" s="222"/>
      <c r="N144" s="222"/>
      <c r="O144" s="205"/>
    </row>
    <row r="145" spans="1:15" ht="15" customHeight="1" x14ac:dyDescent="0.2">
      <c r="A145" s="205"/>
      <c r="B145" s="205"/>
      <c r="C145" s="205"/>
      <c r="D145" s="205"/>
      <c r="E145" s="205"/>
      <c r="F145" s="205"/>
      <c r="G145" s="61"/>
      <c r="H145" s="61"/>
      <c r="I145" s="61"/>
      <c r="J145" s="61"/>
      <c r="K145" s="61"/>
      <c r="L145" s="222"/>
      <c r="M145" s="222"/>
      <c r="N145" s="222"/>
      <c r="O145" s="205"/>
    </row>
    <row r="146" spans="1:15" ht="15" customHeight="1" x14ac:dyDescent="0.2">
      <c r="A146" s="205"/>
      <c r="B146" s="205"/>
      <c r="C146" s="205"/>
      <c r="D146" s="205"/>
      <c r="E146" s="205"/>
      <c r="F146" s="205"/>
      <c r="G146" s="61"/>
      <c r="H146" s="61"/>
      <c r="I146" s="61"/>
      <c r="J146" s="61"/>
      <c r="K146" s="61"/>
      <c r="L146" s="222"/>
      <c r="M146" s="222"/>
      <c r="N146" s="222"/>
      <c r="O146" s="205"/>
    </row>
    <row r="147" spans="1:15" ht="15" customHeight="1" x14ac:dyDescent="0.2">
      <c r="A147" s="205"/>
      <c r="B147" s="205"/>
      <c r="C147" s="205"/>
      <c r="D147" s="205"/>
      <c r="E147" s="205"/>
      <c r="F147" s="205"/>
      <c r="G147" s="61"/>
      <c r="H147" s="61"/>
      <c r="I147" s="61"/>
      <c r="J147" s="61"/>
      <c r="K147" s="61"/>
      <c r="L147" s="222"/>
      <c r="M147" s="222"/>
      <c r="N147" s="222"/>
      <c r="O147" s="205"/>
    </row>
    <row r="148" spans="1:15" ht="15" customHeight="1" x14ac:dyDescent="0.2">
      <c r="A148" s="205"/>
      <c r="B148" s="205"/>
      <c r="C148" s="205"/>
      <c r="D148" s="205"/>
      <c r="E148" s="205"/>
      <c r="F148" s="205"/>
      <c r="G148" s="61"/>
      <c r="H148" s="61"/>
      <c r="I148" s="61"/>
      <c r="J148" s="61"/>
      <c r="K148" s="61"/>
      <c r="L148" s="222"/>
      <c r="M148" s="222"/>
      <c r="N148" s="222"/>
      <c r="O148" s="205"/>
    </row>
    <row r="149" spans="1:15" ht="15" customHeight="1" x14ac:dyDescent="0.2">
      <c r="A149" s="205"/>
      <c r="B149" s="205"/>
      <c r="C149" s="205"/>
      <c r="D149" s="205"/>
      <c r="E149" s="205"/>
      <c r="F149" s="205"/>
      <c r="G149" s="61"/>
      <c r="H149" s="61"/>
      <c r="I149" s="61"/>
      <c r="J149" s="61"/>
      <c r="K149" s="61"/>
      <c r="L149" s="222"/>
      <c r="M149" s="222"/>
      <c r="N149" s="222"/>
      <c r="O149" s="205"/>
    </row>
    <row r="150" spans="1:15" ht="15" customHeight="1" x14ac:dyDescent="0.2">
      <c r="A150" s="205"/>
      <c r="B150" s="205"/>
      <c r="C150" s="205"/>
      <c r="D150" s="205"/>
      <c r="E150" s="205"/>
      <c r="F150" s="205"/>
      <c r="G150" s="61"/>
      <c r="H150" s="61"/>
      <c r="I150" s="61"/>
      <c r="J150" s="61"/>
      <c r="K150" s="61"/>
      <c r="L150" s="222"/>
      <c r="M150" s="222"/>
      <c r="N150" s="222"/>
      <c r="O150" s="205"/>
    </row>
    <row r="151" spans="1:15" ht="15" customHeight="1" x14ac:dyDescent="0.2">
      <c r="A151" s="205"/>
      <c r="B151" s="205"/>
      <c r="C151" s="205"/>
      <c r="D151" s="205"/>
      <c r="E151" s="205"/>
      <c r="F151" s="205"/>
      <c r="G151" s="61"/>
      <c r="H151" s="61"/>
      <c r="I151" s="61"/>
      <c r="J151" s="61"/>
      <c r="K151" s="61"/>
      <c r="L151" s="222"/>
      <c r="M151" s="222"/>
      <c r="N151" s="222"/>
      <c r="O151" s="205"/>
    </row>
    <row r="152" spans="1:15" ht="15" customHeight="1" x14ac:dyDescent="0.2">
      <c r="A152" s="205"/>
      <c r="B152" s="205"/>
      <c r="C152" s="205"/>
      <c r="D152" s="205"/>
      <c r="E152" s="205"/>
      <c r="F152" s="205"/>
      <c r="G152" s="61"/>
      <c r="H152" s="61"/>
      <c r="I152" s="61"/>
      <c r="J152" s="61"/>
      <c r="K152" s="61"/>
      <c r="L152" s="222"/>
      <c r="M152" s="222"/>
      <c r="N152" s="222"/>
      <c r="O152" s="205"/>
    </row>
    <row r="153" spans="1:15" ht="15" customHeight="1" x14ac:dyDescent="0.2">
      <c r="A153" s="205"/>
      <c r="B153" s="205"/>
      <c r="C153" s="205"/>
      <c r="D153" s="205"/>
      <c r="E153" s="205"/>
      <c r="F153" s="205"/>
      <c r="G153" s="61"/>
      <c r="H153" s="61"/>
      <c r="I153" s="61"/>
      <c r="J153" s="61"/>
      <c r="K153" s="61"/>
      <c r="L153" s="222"/>
      <c r="M153" s="222"/>
      <c r="N153" s="222"/>
      <c r="O153" s="205"/>
    </row>
    <row r="154" spans="1:15" ht="15" customHeight="1" x14ac:dyDescent="0.2">
      <c r="A154" s="205"/>
      <c r="B154" s="205"/>
      <c r="C154" s="205"/>
      <c r="D154" s="205"/>
      <c r="E154" s="205"/>
      <c r="F154" s="205"/>
      <c r="G154" s="61"/>
      <c r="H154" s="61"/>
      <c r="I154" s="61"/>
      <c r="J154" s="61"/>
      <c r="K154" s="61"/>
      <c r="L154" s="222"/>
      <c r="M154" s="222"/>
      <c r="N154" s="222"/>
      <c r="O154" s="205"/>
    </row>
    <row r="155" spans="1:15" ht="15" customHeight="1" x14ac:dyDescent="0.2">
      <c r="A155" s="205"/>
      <c r="B155" s="205"/>
      <c r="C155" s="205"/>
      <c r="D155" s="205"/>
      <c r="E155" s="205"/>
      <c r="F155" s="205"/>
      <c r="G155" s="61"/>
      <c r="H155" s="61"/>
      <c r="I155" s="61"/>
      <c r="J155" s="61"/>
      <c r="K155" s="61"/>
      <c r="L155" s="222"/>
      <c r="M155" s="222"/>
      <c r="N155" s="222"/>
      <c r="O155" s="205"/>
    </row>
    <row r="156" spans="1:15" ht="15" customHeight="1" x14ac:dyDescent="0.2">
      <c r="A156" s="205"/>
      <c r="B156" s="205"/>
      <c r="C156" s="205"/>
      <c r="D156" s="205"/>
      <c r="E156" s="205"/>
      <c r="F156" s="205"/>
      <c r="G156" s="61"/>
      <c r="H156" s="61"/>
      <c r="I156" s="61"/>
      <c r="J156" s="61"/>
      <c r="K156" s="61"/>
      <c r="L156" s="222"/>
      <c r="M156" s="222"/>
      <c r="N156" s="222"/>
      <c r="O156" s="205"/>
    </row>
    <row r="157" spans="1:15" ht="15" customHeight="1" x14ac:dyDescent="0.2">
      <c r="A157" s="205"/>
      <c r="B157" s="205"/>
      <c r="C157" s="205"/>
      <c r="D157" s="205"/>
      <c r="E157" s="205"/>
      <c r="F157" s="205"/>
      <c r="G157" s="61"/>
      <c r="H157" s="61"/>
      <c r="I157" s="61"/>
      <c r="J157" s="61"/>
      <c r="K157" s="61"/>
      <c r="L157" s="222"/>
      <c r="M157" s="222"/>
      <c r="N157" s="222"/>
      <c r="O157" s="205"/>
    </row>
    <row r="158" spans="1:15" ht="15" customHeight="1" x14ac:dyDescent="0.2">
      <c r="A158" s="205"/>
      <c r="B158" s="205"/>
      <c r="C158" s="205"/>
      <c r="D158" s="205"/>
      <c r="E158" s="205"/>
      <c r="F158" s="205"/>
      <c r="G158" s="61"/>
      <c r="H158" s="61"/>
      <c r="I158" s="61"/>
      <c r="J158" s="61"/>
      <c r="K158" s="61"/>
      <c r="L158" s="222"/>
      <c r="M158" s="222"/>
      <c r="N158" s="222"/>
      <c r="O158" s="205"/>
    </row>
    <row r="159" spans="1:15" ht="15" customHeight="1" x14ac:dyDescent="0.2">
      <c r="A159" s="205"/>
      <c r="B159" s="205"/>
      <c r="C159" s="205"/>
      <c r="D159" s="205"/>
      <c r="E159" s="205"/>
      <c r="F159" s="205"/>
      <c r="G159" s="61"/>
      <c r="H159" s="61"/>
      <c r="I159" s="61"/>
      <c r="J159" s="61"/>
      <c r="K159" s="61"/>
      <c r="L159" s="222"/>
      <c r="M159" s="222"/>
      <c r="N159" s="222"/>
      <c r="O159" s="205"/>
    </row>
    <row r="160" spans="1:15" ht="15" customHeight="1" x14ac:dyDescent="0.2">
      <c r="A160" s="205"/>
      <c r="B160" s="205"/>
      <c r="C160" s="205"/>
      <c r="D160" s="205"/>
      <c r="E160" s="205"/>
      <c r="F160" s="205"/>
      <c r="G160" s="61"/>
      <c r="H160" s="61"/>
      <c r="I160" s="61"/>
      <c r="J160" s="61"/>
      <c r="K160" s="61"/>
      <c r="L160" s="222"/>
      <c r="M160" s="222"/>
      <c r="N160" s="222"/>
      <c r="O160" s="205"/>
    </row>
    <row r="161" spans="1:15" ht="15" customHeight="1" x14ac:dyDescent="0.2">
      <c r="A161" s="205"/>
      <c r="B161" s="205"/>
      <c r="C161" s="205"/>
      <c r="D161" s="205"/>
      <c r="E161" s="205"/>
      <c r="F161" s="205"/>
      <c r="G161" s="61"/>
      <c r="H161" s="61"/>
      <c r="I161" s="61"/>
      <c r="J161" s="61"/>
      <c r="K161" s="61"/>
      <c r="L161" s="222"/>
      <c r="M161" s="222"/>
      <c r="N161" s="222"/>
      <c r="O161" s="205"/>
    </row>
    <row r="162" spans="1:15" ht="15" customHeight="1" x14ac:dyDescent="0.2">
      <c r="A162" s="205"/>
      <c r="B162" s="205"/>
      <c r="C162" s="205"/>
      <c r="D162" s="205"/>
      <c r="E162" s="205"/>
      <c r="F162" s="205"/>
      <c r="G162" s="61"/>
      <c r="H162" s="61"/>
      <c r="I162" s="61"/>
      <c r="J162" s="61"/>
      <c r="K162" s="61"/>
      <c r="L162" s="222"/>
      <c r="M162" s="222"/>
      <c r="N162" s="222"/>
      <c r="O162" s="205"/>
    </row>
    <row r="163" spans="1:15" ht="15" customHeight="1" x14ac:dyDescent="0.2">
      <c r="A163" s="205"/>
      <c r="B163" s="205"/>
      <c r="C163" s="205"/>
      <c r="D163" s="205"/>
      <c r="E163" s="205"/>
      <c r="F163" s="205"/>
      <c r="G163" s="61"/>
      <c r="H163" s="61"/>
      <c r="I163" s="61"/>
      <c r="J163" s="61"/>
      <c r="K163" s="61"/>
      <c r="L163" s="222"/>
      <c r="M163" s="222"/>
      <c r="N163" s="222"/>
      <c r="O163" s="205"/>
    </row>
    <row r="164" spans="1:15" ht="15" customHeight="1" x14ac:dyDescent="0.2">
      <c r="A164" s="205"/>
      <c r="B164" s="205"/>
      <c r="C164" s="205"/>
      <c r="D164" s="205"/>
      <c r="E164" s="205"/>
      <c r="F164" s="205"/>
      <c r="G164" s="61"/>
      <c r="H164" s="61"/>
      <c r="I164" s="61"/>
      <c r="J164" s="61"/>
      <c r="K164" s="61"/>
      <c r="L164" s="222"/>
      <c r="M164" s="222"/>
      <c r="N164" s="222"/>
      <c r="O164" s="205"/>
    </row>
    <row r="165" spans="1:15" ht="15" customHeight="1" x14ac:dyDescent="0.2">
      <c r="A165" s="205"/>
      <c r="B165" s="205"/>
      <c r="C165" s="205"/>
      <c r="D165" s="205"/>
      <c r="E165" s="205"/>
      <c r="F165" s="205"/>
      <c r="G165" s="61"/>
      <c r="H165" s="61"/>
      <c r="I165" s="61"/>
      <c r="J165" s="61"/>
      <c r="K165" s="61"/>
      <c r="L165" s="222"/>
      <c r="M165" s="222"/>
      <c r="N165" s="222"/>
      <c r="O165" s="205"/>
    </row>
    <row r="166" spans="1:15" ht="15" customHeight="1" x14ac:dyDescent="0.2">
      <c r="A166" s="205"/>
      <c r="B166" s="205"/>
      <c r="C166" s="205"/>
      <c r="D166" s="205"/>
      <c r="E166" s="205"/>
      <c r="F166" s="205"/>
      <c r="G166" s="61"/>
      <c r="H166" s="61"/>
      <c r="I166" s="61"/>
      <c r="J166" s="61"/>
      <c r="K166" s="61"/>
      <c r="L166" s="222"/>
      <c r="M166" s="222"/>
      <c r="N166" s="222"/>
      <c r="O166" s="205"/>
    </row>
    <row r="167" spans="1:15" ht="15" customHeight="1" x14ac:dyDescent="0.2">
      <c r="A167" s="205"/>
      <c r="B167" s="205"/>
      <c r="C167" s="205"/>
      <c r="D167" s="205"/>
      <c r="E167" s="205"/>
      <c r="F167" s="205"/>
      <c r="G167" s="61"/>
      <c r="H167" s="61"/>
      <c r="I167" s="61"/>
      <c r="J167" s="61"/>
      <c r="K167" s="61"/>
      <c r="L167" s="222"/>
      <c r="M167" s="222"/>
      <c r="N167" s="222"/>
      <c r="O167" s="205"/>
    </row>
    <row r="168" spans="1:15" ht="15" customHeight="1" x14ac:dyDescent="0.2">
      <c r="A168" s="205"/>
      <c r="B168" s="205"/>
      <c r="C168" s="205"/>
      <c r="D168" s="205"/>
      <c r="E168" s="205"/>
      <c r="F168" s="205"/>
      <c r="G168" s="61"/>
      <c r="H168" s="61"/>
      <c r="I168" s="61"/>
      <c r="J168" s="61"/>
      <c r="K168" s="61"/>
      <c r="L168" s="222"/>
      <c r="M168" s="222"/>
      <c r="N168" s="222"/>
      <c r="O168" s="205"/>
    </row>
    <row r="169" spans="1:15" ht="15" customHeight="1" x14ac:dyDescent="0.2">
      <c r="A169" s="205"/>
      <c r="B169" s="205"/>
      <c r="C169" s="205"/>
      <c r="D169" s="205"/>
      <c r="E169" s="205"/>
      <c r="F169" s="205"/>
      <c r="G169" s="61"/>
      <c r="H169" s="61"/>
      <c r="I169" s="61"/>
      <c r="J169" s="61"/>
      <c r="K169" s="61"/>
      <c r="L169" s="222"/>
      <c r="M169" s="222"/>
      <c r="N169" s="222"/>
      <c r="O169" s="205"/>
    </row>
    <row r="170" spans="1:15" ht="15" customHeight="1" x14ac:dyDescent="0.2">
      <c r="A170" s="205"/>
      <c r="B170" s="205"/>
      <c r="C170" s="205"/>
      <c r="D170" s="205"/>
      <c r="E170" s="205"/>
      <c r="F170" s="205"/>
      <c r="G170" s="61"/>
      <c r="H170" s="61"/>
      <c r="I170" s="61"/>
      <c r="J170" s="61"/>
      <c r="K170" s="61"/>
      <c r="L170" s="222"/>
      <c r="M170" s="222"/>
      <c r="N170" s="222"/>
      <c r="O170" s="205"/>
    </row>
    <row r="171" spans="1:15" ht="15" customHeight="1" x14ac:dyDescent="0.2">
      <c r="A171" s="205"/>
      <c r="B171" s="205"/>
      <c r="C171" s="205"/>
      <c r="D171" s="205"/>
      <c r="E171" s="205"/>
      <c r="F171" s="205"/>
      <c r="G171" s="61"/>
      <c r="H171" s="61"/>
      <c r="I171" s="61"/>
      <c r="J171" s="61"/>
      <c r="K171" s="61"/>
      <c r="L171" s="222"/>
      <c r="M171" s="222"/>
      <c r="N171" s="222"/>
      <c r="O171" s="205"/>
    </row>
    <row r="172" spans="1:15" ht="15" customHeight="1" x14ac:dyDescent="0.2">
      <c r="A172" s="205"/>
      <c r="B172" s="205"/>
      <c r="C172" s="205"/>
      <c r="D172" s="205"/>
      <c r="E172" s="205"/>
      <c r="F172" s="205"/>
      <c r="G172" s="61"/>
      <c r="H172" s="61"/>
      <c r="I172" s="61"/>
      <c r="J172" s="61"/>
      <c r="K172" s="61"/>
      <c r="L172" s="222"/>
      <c r="M172" s="222"/>
      <c r="N172" s="222"/>
      <c r="O172" s="205"/>
    </row>
    <row r="173" spans="1:15" ht="15" customHeight="1" x14ac:dyDescent="0.2">
      <c r="A173" s="205"/>
      <c r="B173" s="205"/>
      <c r="C173" s="205"/>
      <c r="D173" s="205"/>
      <c r="E173" s="205"/>
      <c r="F173" s="205"/>
      <c r="G173" s="61"/>
      <c r="H173" s="61"/>
      <c r="I173" s="61"/>
      <c r="J173" s="61"/>
      <c r="K173" s="61"/>
      <c r="L173" s="222"/>
      <c r="M173" s="222"/>
      <c r="N173" s="222"/>
      <c r="O173" s="205"/>
    </row>
    <row r="174" spans="1:15" ht="15" customHeight="1" x14ac:dyDescent="0.2">
      <c r="A174" s="205"/>
      <c r="B174" s="205"/>
      <c r="C174" s="205"/>
      <c r="D174" s="205"/>
      <c r="E174" s="205"/>
      <c r="F174" s="205"/>
      <c r="G174" s="61"/>
      <c r="H174" s="61"/>
      <c r="I174" s="61"/>
      <c r="J174" s="61"/>
      <c r="K174" s="61"/>
      <c r="L174" s="222"/>
      <c r="M174" s="222"/>
      <c r="N174" s="222"/>
      <c r="O174" s="205"/>
    </row>
    <row r="175" spans="1:15" ht="15" customHeight="1" x14ac:dyDescent="0.2">
      <c r="A175" s="205"/>
      <c r="B175" s="205"/>
      <c r="C175" s="205"/>
      <c r="D175" s="205"/>
      <c r="E175" s="205"/>
      <c r="F175" s="205"/>
      <c r="G175" s="61"/>
      <c r="H175" s="61"/>
      <c r="I175" s="61"/>
      <c r="J175" s="61"/>
      <c r="K175" s="61"/>
      <c r="L175" s="222"/>
      <c r="M175" s="222"/>
      <c r="N175" s="222"/>
      <c r="O175" s="205"/>
    </row>
    <row r="176" spans="1:15" ht="15" customHeight="1" x14ac:dyDescent="0.2">
      <c r="A176" s="205"/>
      <c r="B176" s="205"/>
      <c r="C176" s="205"/>
      <c r="D176" s="205"/>
      <c r="E176" s="205"/>
      <c r="F176" s="205"/>
      <c r="G176" s="61"/>
      <c r="H176" s="61"/>
      <c r="I176" s="61"/>
      <c r="J176" s="61"/>
      <c r="K176" s="61"/>
      <c r="L176" s="222"/>
      <c r="M176" s="222"/>
      <c r="N176" s="222"/>
      <c r="O176" s="205"/>
    </row>
    <row r="177" spans="1:15" ht="15" customHeight="1" x14ac:dyDescent="0.2">
      <c r="A177" s="205"/>
      <c r="B177" s="205"/>
      <c r="C177" s="205"/>
      <c r="D177" s="205"/>
      <c r="E177" s="205"/>
      <c r="F177" s="205"/>
      <c r="G177" s="61"/>
      <c r="H177" s="61"/>
      <c r="I177" s="61"/>
      <c r="J177" s="61"/>
      <c r="K177" s="61"/>
      <c r="L177" s="222"/>
      <c r="M177" s="222"/>
      <c r="N177" s="222"/>
      <c r="O177" s="205"/>
    </row>
    <row r="178" spans="1:15" ht="15" customHeight="1" x14ac:dyDescent="0.2">
      <c r="A178" s="205"/>
      <c r="B178" s="205"/>
      <c r="C178" s="205"/>
      <c r="D178" s="205"/>
      <c r="E178" s="205"/>
      <c r="F178" s="205"/>
      <c r="G178" s="61"/>
      <c r="H178" s="61"/>
      <c r="I178" s="61"/>
      <c r="J178" s="61"/>
      <c r="K178" s="61"/>
      <c r="L178" s="222"/>
      <c r="M178" s="222"/>
      <c r="N178" s="222"/>
      <c r="O178" s="205"/>
    </row>
    <row r="179" spans="1:15" ht="15" customHeight="1" x14ac:dyDescent="0.2">
      <c r="A179" s="205"/>
      <c r="B179" s="205"/>
      <c r="C179" s="205"/>
      <c r="D179" s="205"/>
      <c r="E179" s="205"/>
      <c r="F179" s="205"/>
      <c r="G179" s="61"/>
      <c r="H179" s="61"/>
      <c r="I179" s="61"/>
      <c r="J179" s="61"/>
      <c r="K179" s="61"/>
      <c r="L179" s="222"/>
      <c r="M179" s="222"/>
      <c r="N179" s="222"/>
      <c r="O179" s="205"/>
    </row>
    <row r="180" spans="1:15" ht="15" customHeight="1" x14ac:dyDescent="0.2">
      <c r="A180" s="205"/>
      <c r="B180" s="205"/>
      <c r="C180" s="205"/>
      <c r="D180" s="205"/>
      <c r="E180" s="205"/>
      <c r="F180" s="205"/>
      <c r="G180" s="61"/>
      <c r="H180" s="61"/>
      <c r="I180" s="61"/>
      <c r="J180" s="61"/>
      <c r="K180" s="61"/>
      <c r="L180" s="222"/>
      <c r="M180" s="222"/>
      <c r="N180" s="222"/>
      <c r="O180" s="205"/>
    </row>
    <row r="181" spans="1:15" ht="15" customHeight="1" x14ac:dyDescent="0.2">
      <c r="A181" s="205"/>
      <c r="B181" s="205"/>
      <c r="C181" s="205"/>
      <c r="D181" s="205"/>
      <c r="E181" s="205"/>
      <c r="F181" s="205"/>
      <c r="G181" s="61"/>
      <c r="H181" s="61"/>
      <c r="I181" s="61"/>
      <c r="J181" s="61"/>
      <c r="K181" s="61"/>
      <c r="L181" s="222"/>
      <c r="M181" s="222"/>
      <c r="N181" s="222"/>
      <c r="O181" s="205"/>
    </row>
    <row r="182" spans="1:15" ht="15" customHeight="1" x14ac:dyDescent="0.2">
      <c r="A182" s="205"/>
      <c r="B182" s="205"/>
      <c r="C182" s="205"/>
      <c r="D182" s="205"/>
      <c r="E182" s="205"/>
      <c r="F182" s="205"/>
      <c r="G182" s="61"/>
      <c r="H182" s="61"/>
      <c r="I182" s="61"/>
      <c r="J182" s="61"/>
      <c r="K182" s="61"/>
      <c r="L182" s="222"/>
      <c r="M182" s="222"/>
      <c r="N182" s="222"/>
      <c r="O182" s="205"/>
    </row>
    <row r="183" spans="1:15" ht="15" customHeight="1" x14ac:dyDescent="0.2">
      <c r="A183" s="205"/>
      <c r="B183" s="205"/>
      <c r="C183" s="205"/>
      <c r="D183" s="205"/>
      <c r="E183" s="205"/>
      <c r="F183" s="205"/>
      <c r="G183" s="61"/>
      <c r="H183" s="61"/>
      <c r="I183" s="61"/>
      <c r="J183" s="61"/>
      <c r="K183" s="61"/>
      <c r="L183" s="222"/>
      <c r="M183" s="222"/>
      <c r="N183" s="222"/>
      <c r="O183" s="205"/>
    </row>
    <row r="184" spans="1:15" ht="15" customHeight="1" x14ac:dyDescent="0.2">
      <c r="A184" s="205"/>
      <c r="B184" s="205"/>
      <c r="C184" s="205"/>
      <c r="D184" s="205"/>
      <c r="E184" s="205"/>
      <c r="F184" s="205"/>
      <c r="G184" s="61"/>
      <c r="H184" s="61"/>
      <c r="I184" s="61"/>
      <c r="J184" s="61"/>
      <c r="K184" s="61"/>
      <c r="L184" s="222"/>
      <c r="M184" s="222"/>
      <c r="N184" s="222"/>
      <c r="O184" s="205"/>
    </row>
    <row r="185" spans="1:15" ht="15" customHeight="1" x14ac:dyDescent="0.2">
      <c r="A185" s="205"/>
      <c r="B185" s="205"/>
      <c r="C185" s="205"/>
      <c r="D185" s="205"/>
      <c r="E185" s="205"/>
      <c r="F185" s="205"/>
      <c r="G185" s="61"/>
      <c r="H185" s="61"/>
      <c r="I185" s="61"/>
      <c r="J185" s="61"/>
      <c r="K185" s="61"/>
      <c r="L185" s="222"/>
      <c r="M185" s="222"/>
      <c r="N185" s="222"/>
      <c r="O185" s="205"/>
    </row>
    <row r="186" spans="1:15" ht="15" customHeight="1" x14ac:dyDescent="0.2">
      <c r="A186" s="205"/>
      <c r="B186" s="205"/>
      <c r="C186" s="205"/>
      <c r="D186" s="205"/>
      <c r="E186" s="205"/>
      <c r="F186" s="205"/>
      <c r="G186" s="61"/>
      <c r="H186" s="61"/>
      <c r="I186" s="61"/>
      <c r="J186" s="61"/>
      <c r="K186" s="61"/>
      <c r="L186" s="222"/>
      <c r="M186" s="222"/>
      <c r="N186" s="222"/>
      <c r="O186" s="205"/>
    </row>
    <row r="187" spans="1:15" ht="15" customHeight="1" x14ac:dyDescent="0.2">
      <c r="A187" s="205"/>
      <c r="B187" s="205"/>
      <c r="C187" s="205"/>
      <c r="D187" s="205"/>
      <c r="E187" s="205"/>
      <c r="F187" s="205"/>
      <c r="G187" s="61"/>
      <c r="H187" s="61"/>
      <c r="I187" s="61"/>
      <c r="J187" s="61"/>
      <c r="K187" s="61"/>
      <c r="L187" s="222"/>
      <c r="M187" s="222"/>
      <c r="N187" s="222"/>
      <c r="O187" s="205"/>
    </row>
    <row r="188" spans="1:15" ht="15" customHeight="1" x14ac:dyDescent="0.2">
      <c r="A188" s="205"/>
      <c r="B188" s="205"/>
      <c r="C188" s="205"/>
      <c r="D188" s="205"/>
      <c r="E188" s="205"/>
      <c r="F188" s="205"/>
      <c r="G188" s="61"/>
      <c r="H188" s="61"/>
      <c r="I188" s="61"/>
      <c r="J188" s="61"/>
      <c r="K188" s="61"/>
      <c r="L188" s="222"/>
      <c r="M188" s="222"/>
      <c r="N188" s="222"/>
      <c r="O188" s="205"/>
    </row>
    <row r="189" spans="1:15" ht="15" customHeight="1" x14ac:dyDescent="0.2">
      <c r="A189" s="205"/>
      <c r="B189" s="205"/>
      <c r="C189" s="205"/>
      <c r="D189" s="205"/>
      <c r="E189" s="205"/>
      <c r="F189" s="205"/>
      <c r="G189" s="61"/>
      <c r="H189" s="61"/>
      <c r="I189" s="61"/>
      <c r="J189" s="61"/>
      <c r="K189" s="61"/>
      <c r="L189" s="222"/>
      <c r="M189" s="222"/>
      <c r="N189" s="222"/>
      <c r="O189" s="205"/>
    </row>
    <row r="190" spans="1:15" ht="15" customHeight="1" x14ac:dyDescent="0.2">
      <c r="A190" s="205"/>
      <c r="B190" s="205"/>
      <c r="C190" s="205"/>
      <c r="D190" s="205"/>
      <c r="E190" s="205"/>
      <c r="F190" s="205"/>
      <c r="G190" s="61"/>
      <c r="H190" s="61"/>
      <c r="I190" s="61"/>
      <c r="J190" s="61"/>
      <c r="K190" s="61"/>
      <c r="L190" s="222"/>
      <c r="M190" s="222"/>
      <c r="N190" s="222"/>
      <c r="O190" s="205"/>
    </row>
    <row r="191" spans="1:15" ht="15" customHeight="1" x14ac:dyDescent="0.2">
      <c r="A191" s="205"/>
      <c r="B191" s="205"/>
      <c r="C191" s="205"/>
      <c r="D191" s="205"/>
      <c r="E191" s="205"/>
      <c r="F191" s="205"/>
      <c r="G191" s="61"/>
      <c r="H191" s="61"/>
      <c r="I191" s="61"/>
      <c r="J191" s="61"/>
      <c r="K191" s="61"/>
      <c r="L191" s="222"/>
      <c r="M191" s="222"/>
      <c r="N191" s="222"/>
      <c r="O191" s="205"/>
    </row>
    <row r="192" spans="1:15" ht="15" customHeight="1" x14ac:dyDescent="0.2">
      <c r="A192" s="205"/>
      <c r="B192" s="205"/>
      <c r="C192" s="205"/>
      <c r="D192" s="205"/>
      <c r="E192" s="205"/>
      <c r="F192" s="205"/>
      <c r="G192" s="61"/>
      <c r="H192" s="61"/>
      <c r="I192" s="61"/>
      <c r="J192" s="61"/>
      <c r="K192" s="61"/>
      <c r="L192" s="222"/>
      <c r="M192" s="222"/>
      <c r="N192" s="222"/>
      <c r="O192" s="205"/>
    </row>
    <row r="193" spans="1:15" ht="15" customHeight="1" x14ac:dyDescent="0.2">
      <c r="A193" s="205"/>
      <c r="B193" s="205"/>
      <c r="C193" s="205"/>
      <c r="D193" s="205"/>
      <c r="E193" s="205"/>
      <c r="F193" s="205"/>
      <c r="G193" s="61"/>
      <c r="H193" s="61"/>
      <c r="I193" s="61"/>
      <c r="J193" s="61"/>
      <c r="K193" s="61"/>
      <c r="L193" s="222"/>
      <c r="M193" s="222"/>
      <c r="N193" s="222"/>
      <c r="O193" s="205"/>
    </row>
    <row r="194" spans="1:15" ht="15" customHeight="1" x14ac:dyDescent="0.2">
      <c r="A194" s="205"/>
      <c r="B194" s="205"/>
      <c r="C194" s="205"/>
      <c r="D194" s="205"/>
      <c r="E194" s="205"/>
      <c r="F194" s="205"/>
      <c r="G194" s="61"/>
      <c r="H194" s="61"/>
      <c r="I194" s="61"/>
      <c r="J194" s="61"/>
      <c r="K194" s="61"/>
      <c r="L194" s="222"/>
      <c r="M194" s="222"/>
      <c r="N194" s="222"/>
      <c r="O194" s="205"/>
    </row>
    <row r="195" spans="1:15" ht="15" customHeight="1" x14ac:dyDescent="0.2">
      <c r="A195" s="205"/>
      <c r="B195" s="205"/>
      <c r="C195" s="205"/>
      <c r="D195" s="205"/>
      <c r="E195" s="205"/>
      <c r="F195" s="205"/>
      <c r="G195" s="61"/>
      <c r="H195" s="61"/>
      <c r="I195" s="61"/>
      <c r="J195" s="61"/>
      <c r="K195" s="61"/>
      <c r="L195" s="222"/>
      <c r="M195" s="222"/>
      <c r="N195" s="222"/>
      <c r="O195" s="205"/>
    </row>
    <row r="196" spans="1:15" ht="15" customHeight="1" x14ac:dyDescent="0.2">
      <c r="A196" s="205"/>
      <c r="B196" s="205"/>
      <c r="C196" s="205"/>
      <c r="D196" s="205"/>
      <c r="E196" s="205"/>
      <c r="F196" s="205"/>
      <c r="G196" s="61"/>
      <c r="H196" s="61"/>
      <c r="I196" s="61"/>
      <c r="J196" s="61"/>
      <c r="K196" s="61"/>
      <c r="L196" s="222"/>
      <c r="M196" s="222"/>
      <c r="N196" s="222"/>
      <c r="O196" s="205"/>
    </row>
    <row r="197" spans="1:15" ht="15" customHeight="1" x14ac:dyDescent="0.2">
      <c r="A197" s="205"/>
      <c r="B197" s="205"/>
      <c r="C197" s="205"/>
      <c r="D197" s="205"/>
      <c r="E197" s="205"/>
      <c r="F197" s="205"/>
      <c r="G197" s="61"/>
      <c r="H197" s="61"/>
      <c r="I197" s="61"/>
      <c r="J197" s="61"/>
      <c r="K197" s="61"/>
      <c r="L197" s="222"/>
      <c r="M197" s="222"/>
      <c r="N197" s="222"/>
      <c r="O197" s="205"/>
    </row>
    <row r="198" spans="1:15" ht="15" customHeight="1" x14ac:dyDescent="0.2">
      <c r="A198" s="205"/>
      <c r="B198" s="205"/>
      <c r="C198" s="205"/>
      <c r="D198" s="205"/>
      <c r="E198" s="205"/>
      <c r="F198" s="205"/>
      <c r="G198" s="61"/>
      <c r="H198" s="61"/>
      <c r="I198" s="61"/>
      <c r="J198" s="61"/>
      <c r="K198" s="61"/>
      <c r="L198" s="222"/>
      <c r="M198" s="222"/>
      <c r="N198" s="222"/>
      <c r="O198" s="205"/>
    </row>
    <row r="199" spans="1:15" ht="15" customHeight="1" x14ac:dyDescent="0.2">
      <c r="A199" s="205"/>
      <c r="B199" s="205"/>
      <c r="C199" s="205"/>
      <c r="D199" s="205"/>
      <c r="E199" s="205"/>
      <c r="F199" s="205"/>
      <c r="G199" s="61"/>
      <c r="H199" s="61"/>
      <c r="I199" s="61"/>
      <c r="J199" s="61"/>
      <c r="K199" s="61"/>
      <c r="L199" s="222"/>
      <c r="M199" s="222"/>
      <c r="N199" s="222"/>
      <c r="O199" s="205"/>
    </row>
    <row r="200" spans="1:15" ht="15" customHeight="1" x14ac:dyDescent="0.2">
      <c r="A200" s="205"/>
      <c r="B200" s="205"/>
      <c r="C200" s="205"/>
      <c r="D200" s="205"/>
      <c r="E200" s="205"/>
      <c r="F200" s="205"/>
      <c r="G200" s="61"/>
      <c r="H200" s="61"/>
      <c r="I200" s="61"/>
      <c r="J200" s="61"/>
      <c r="K200" s="61"/>
      <c r="L200" s="222"/>
      <c r="M200" s="222"/>
      <c r="N200" s="222"/>
      <c r="O200" s="205"/>
    </row>
    <row r="201" spans="1:15" ht="15" customHeight="1" x14ac:dyDescent="0.2">
      <c r="A201" s="205"/>
      <c r="B201" s="205"/>
      <c r="C201" s="205"/>
      <c r="D201" s="205"/>
      <c r="E201" s="205"/>
      <c r="F201" s="205"/>
      <c r="G201" s="61"/>
      <c r="H201" s="61"/>
      <c r="I201" s="61"/>
      <c r="J201" s="61"/>
      <c r="K201" s="61"/>
      <c r="L201" s="222"/>
      <c r="M201" s="222"/>
      <c r="N201" s="222"/>
      <c r="O201" s="205"/>
    </row>
    <row r="202" spans="1:15" ht="15" customHeight="1" x14ac:dyDescent="0.2">
      <c r="A202" s="205"/>
      <c r="B202" s="205"/>
      <c r="C202" s="205"/>
      <c r="D202" s="205"/>
      <c r="E202" s="205"/>
      <c r="F202" s="205"/>
      <c r="G202" s="61"/>
      <c r="H202" s="61"/>
      <c r="I202" s="61"/>
      <c r="J202" s="61"/>
      <c r="K202" s="61"/>
      <c r="L202" s="222"/>
      <c r="M202" s="222"/>
      <c r="N202" s="222"/>
      <c r="O202" s="205"/>
    </row>
    <row r="203" spans="1:15" ht="15" customHeight="1" x14ac:dyDescent="0.2">
      <c r="A203" s="205"/>
      <c r="B203" s="205"/>
      <c r="C203" s="205"/>
      <c r="D203" s="205"/>
      <c r="E203" s="205"/>
      <c r="F203" s="205"/>
      <c r="G203" s="61"/>
      <c r="H203" s="61"/>
      <c r="I203" s="61"/>
      <c r="J203" s="61"/>
      <c r="K203" s="61"/>
      <c r="L203" s="222"/>
      <c r="M203" s="222"/>
      <c r="N203" s="222"/>
      <c r="O203" s="205"/>
    </row>
    <row r="204" spans="1:15" ht="15" customHeight="1" x14ac:dyDescent="0.2">
      <c r="A204" s="205"/>
      <c r="B204" s="205"/>
      <c r="C204" s="205"/>
      <c r="D204" s="205"/>
      <c r="E204" s="205"/>
      <c r="F204" s="205"/>
      <c r="G204" s="61"/>
      <c r="H204" s="61"/>
      <c r="I204" s="61"/>
      <c r="J204" s="61"/>
      <c r="K204" s="61"/>
      <c r="L204" s="222"/>
      <c r="M204" s="222"/>
      <c r="N204" s="222"/>
      <c r="O204" s="205"/>
    </row>
    <row r="205" spans="1:15" ht="15" customHeight="1" x14ac:dyDescent="0.2">
      <c r="A205" s="205"/>
      <c r="B205" s="205"/>
      <c r="C205" s="205"/>
      <c r="D205" s="205"/>
      <c r="E205" s="205"/>
      <c r="F205" s="205"/>
      <c r="G205" s="61"/>
      <c r="H205" s="61"/>
      <c r="I205" s="61"/>
      <c r="J205" s="61"/>
      <c r="K205" s="61"/>
      <c r="L205" s="222"/>
      <c r="M205" s="222"/>
      <c r="N205" s="222"/>
      <c r="O205" s="205"/>
    </row>
    <row r="206" spans="1:15" ht="15" customHeight="1" x14ac:dyDescent="0.2">
      <c r="A206" s="205"/>
      <c r="B206" s="205"/>
      <c r="C206" s="205"/>
      <c r="D206" s="205"/>
      <c r="E206" s="205"/>
      <c r="F206" s="205"/>
      <c r="G206" s="61"/>
      <c r="H206" s="61"/>
      <c r="I206" s="61"/>
      <c r="J206" s="61"/>
      <c r="K206" s="61"/>
      <c r="L206" s="222"/>
      <c r="M206" s="222"/>
      <c r="N206" s="222"/>
      <c r="O206" s="205"/>
    </row>
    <row r="207" spans="1:15" ht="15" customHeight="1" x14ac:dyDescent="0.2">
      <c r="A207" s="205"/>
      <c r="B207" s="205"/>
      <c r="C207" s="205"/>
      <c r="D207" s="205"/>
      <c r="E207" s="205"/>
      <c r="F207" s="205"/>
      <c r="G207" s="61"/>
      <c r="H207" s="61"/>
      <c r="I207" s="61"/>
      <c r="J207" s="61"/>
      <c r="K207" s="61"/>
      <c r="L207" s="222"/>
      <c r="M207" s="222"/>
      <c r="N207" s="222"/>
      <c r="O207" s="205"/>
    </row>
    <row r="208" spans="1:15" ht="15" customHeight="1" x14ac:dyDescent="0.2">
      <c r="A208" s="205"/>
      <c r="B208" s="205"/>
      <c r="C208" s="205"/>
      <c r="D208" s="205"/>
      <c r="E208" s="205"/>
      <c r="F208" s="205"/>
      <c r="G208" s="61"/>
      <c r="H208" s="61"/>
      <c r="I208" s="61"/>
      <c r="J208" s="61"/>
      <c r="K208" s="61"/>
      <c r="L208" s="222"/>
      <c r="M208" s="222"/>
      <c r="N208" s="222"/>
      <c r="O208" s="205"/>
    </row>
    <row r="209" spans="1:15" ht="15" customHeight="1" x14ac:dyDescent="0.2">
      <c r="A209" s="205"/>
      <c r="B209" s="205"/>
      <c r="C209" s="205"/>
      <c r="D209" s="205"/>
      <c r="E209" s="205"/>
      <c r="F209" s="205"/>
      <c r="G209" s="61"/>
      <c r="H209" s="61"/>
      <c r="I209" s="61"/>
      <c r="J209" s="61"/>
      <c r="K209" s="61"/>
      <c r="L209" s="222"/>
      <c r="M209" s="222"/>
      <c r="N209" s="222"/>
      <c r="O209" s="205"/>
    </row>
    <row r="210" spans="1:15" ht="15" customHeight="1" x14ac:dyDescent="0.2">
      <c r="A210" s="205"/>
      <c r="B210" s="205"/>
      <c r="C210" s="205"/>
      <c r="D210" s="205"/>
      <c r="E210" s="205"/>
      <c r="F210" s="205"/>
      <c r="G210" s="61"/>
      <c r="H210" s="61"/>
      <c r="I210" s="61"/>
      <c r="J210" s="61"/>
      <c r="K210" s="61"/>
      <c r="L210" s="222"/>
      <c r="M210" s="222"/>
      <c r="N210" s="222"/>
      <c r="O210" s="205"/>
    </row>
    <row r="211" spans="1:15" ht="15" customHeight="1" x14ac:dyDescent="0.2">
      <c r="A211" s="205"/>
      <c r="B211" s="205"/>
      <c r="C211" s="205"/>
      <c r="D211" s="205"/>
      <c r="E211" s="205"/>
      <c r="F211" s="205"/>
      <c r="G211" s="61"/>
      <c r="H211" s="61"/>
      <c r="I211" s="61"/>
      <c r="J211" s="61"/>
      <c r="K211" s="61"/>
      <c r="L211" s="222"/>
      <c r="M211" s="222"/>
      <c r="N211" s="222"/>
      <c r="O211" s="205"/>
    </row>
    <row r="212" spans="1:15" ht="15" customHeight="1" x14ac:dyDescent="0.2">
      <c r="A212" s="205"/>
      <c r="B212" s="205"/>
      <c r="C212" s="205"/>
      <c r="D212" s="205"/>
      <c r="E212" s="205"/>
      <c r="F212" s="205"/>
      <c r="G212" s="61"/>
      <c r="H212" s="61"/>
      <c r="I212" s="61"/>
      <c r="J212" s="61"/>
      <c r="K212" s="61"/>
      <c r="L212" s="222"/>
      <c r="M212" s="222"/>
      <c r="N212" s="222"/>
      <c r="O212" s="205"/>
    </row>
    <row r="213" spans="1:15" ht="15" customHeight="1" x14ac:dyDescent="0.2">
      <c r="A213" s="205"/>
      <c r="B213" s="205"/>
      <c r="C213" s="205"/>
      <c r="D213" s="205"/>
      <c r="E213" s="205"/>
      <c r="F213" s="205"/>
      <c r="G213" s="61"/>
      <c r="H213" s="61"/>
      <c r="I213" s="61"/>
      <c r="J213" s="61"/>
      <c r="K213" s="61"/>
      <c r="L213" s="222"/>
      <c r="M213" s="222"/>
      <c r="N213" s="222"/>
      <c r="O213" s="205"/>
    </row>
    <row r="214" spans="1:15" ht="15" customHeight="1" x14ac:dyDescent="0.2">
      <c r="A214" s="205"/>
      <c r="B214" s="205"/>
      <c r="C214" s="205"/>
      <c r="D214" s="205"/>
      <c r="E214" s="205"/>
      <c r="F214" s="205"/>
      <c r="G214" s="61"/>
      <c r="H214" s="61"/>
      <c r="I214" s="61"/>
      <c r="J214" s="61"/>
      <c r="K214" s="61"/>
      <c r="L214" s="222"/>
      <c r="M214" s="222"/>
      <c r="N214" s="222"/>
      <c r="O214" s="205"/>
    </row>
    <row r="215" spans="1:15" ht="15" customHeight="1" x14ac:dyDescent="0.2">
      <c r="A215" s="205"/>
      <c r="B215" s="205"/>
      <c r="C215" s="205"/>
      <c r="D215" s="205"/>
      <c r="E215" s="205"/>
      <c r="F215" s="205"/>
      <c r="G215" s="61"/>
      <c r="H215" s="61"/>
      <c r="I215" s="61"/>
      <c r="J215" s="61"/>
      <c r="K215" s="61"/>
      <c r="L215" s="222"/>
      <c r="M215" s="222"/>
      <c r="N215" s="222"/>
      <c r="O215" s="205"/>
    </row>
    <row r="216" spans="1:15" ht="15" customHeight="1" x14ac:dyDescent="0.2">
      <c r="A216" s="205"/>
      <c r="B216" s="205"/>
      <c r="C216" s="205"/>
      <c r="D216" s="205"/>
      <c r="E216" s="205"/>
      <c r="F216" s="205"/>
      <c r="G216" s="61"/>
      <c r="H216" s="61"/>
      <c r="I216" s="61"/>
      <c r="J216" s="61"/>
      <c r="K216" s="61"/>
      <c r="L216" s="222"/>
      <c r="M216" s="222"/>
      <c r="N216" s="222"/>
      <c r="O216" s="205"/>
    </row>
    <row r="217" spans="1:15" ht="15" customHeight="1" x14ac:dyDescent="0.2">
      <c r="A217" s="205"/>
      <c r="B217" s="205"/>
      <c r="C217" s="205"/>
      <c r="D217" s="205"/>
      <c r="E217" s="205"/>
      <c r="F217" s="205"/>
      <c r="G217" s="61"/>
      <c r="H217" s="61"/>
      <c r="I217" s="61"/>
      <c r="J217" s="61"/>
      <c r="K217" s="61"/>
      <c r="L217" s="222"/>
      <c r="M217" s="222"/>
      <c r="N217" s="222"/>
      <c r="O217" s="205"/>
    </row>
    <row r="218" spans="1:15" ht="15" customHeight="1" x14ac:dyDescent="0.2">
      <c r="A218" s="205"/>
      <c r="B218" s="205"/>
      <c r="C218" s="205"/>
      <c r="D218" s="205"/>
      <c r="E218" s="205"/>
      <c r="F218" s="205"/>
      <c r="G218" s="61"/>
      <c r="H218" s="61"/>
      <c r="I218" s="61"/>
      <c r="J218" s="61"/>
      <c r="K218" s="61"/>
      <c r="L218" s="222"/>
      <c r="M218" s="222"/>
      <c r="N218" s="222"/>
      <c r="O218" s="205"/>
    </row>
    <row r="219" spans="1:15" ht="15" customHeight="1" x14ac:dyDescent="0.2">
      <c r="A219" s="205"/>
      <c r="B219" s="205"/>
      <c r="C219" s="205"/>
      <c r="D219" s="205"/>
      <c r="E219" s="205"/>
      <c r="F219" s="205"/>
      <c r="G219" s="61"/>
      <c r="H219" s="61"/>
      <c r="I219" s="61"/>
      <c r="J219" s="61"/>
      <c r="K219" s="61"/>
      <c r="L219" s="222"/>
      <c r="M219" s="222"/>
      <c r="N219" s="222"/>
      <c r="O219" s="205"/>
    </row>
    <row r="220" spans="1:15" ht="15" customHeight="1" x14ac:dyDescent="0.2">
      <c r="A220" s="205"/>
      <c r="B220" s="205"/>
      <c r="C220" s="205"/>
      <c r="D220" s="205"/>
      <c r="E220" s="205"/>
      <c r="F220" s="205"/>
      <c r="G220" s="61"/>
      <c r="H220" s="61"/>
      <c r="I220" s="61"/>
      <c r="J220" s="61"/>
      <c r="K220" s="61"/>
      <c r="L220" s="222"/>
      <c r="M220" s="222"/>
      <c r="N220" s="222"/>
      <c r="O220" s="205"/>
    </row>
    <row r="221" spans="1:15" ht="15" customHeight="1" x14ac:dyDescent="0.2">
      <c r="A221" s="205"/>
      <c r="B221" s="205"/>
      <c r="C221" s="205"/>
      <c r="D221" s="205"/>
      <c r="E221" s="205"/>
      <c r="F221" s="205"/>
      <c r="G221" s="61"/>
      <c r="H221" s="61"/>
      <c r="I221" s="61"/>
      <c r="J221" s="61"/>
      <c r="K221" s="61"/>
      <c r="L221" s="222"/>
      <c r="M221" s="222"/>
      <c r="N221" s="222"/>
      <c r="O221" s="205"/>
    </row>
    <row r="222" spans="1:15" ht="15" customHeight="1" x14ac:dyDescent="0.2">
      <c r="A222" s="205"/>
      <c r="B222" s="205"/>
      <c r="C222" s="205"/>
      <c r="D222" s="205"/>
      <c r="E222" s="205"/>
      <c r="F222" s="205"/>
      <c r="G222" s="61"/>
      <c r="H222" s="61"/>
      <c r="I222" s="61"/>
      <c r="J222" s="61"/>
      <c r="K222" s="61"/>
      <c r="L222" s="222"/>
      <c r="M222" s="222"/>
      <c r="N222" s="222"/>
      <c r="O222" s="205"/>
    </row>
    <row r="223" spans="1:15" ht="15" customHeight="1" x14ac:dyDescent="0.2">
      <c r="A223" s="205"/>
      <c r="B223" s="205"/>
      <c r="C223" s="205"/>
      <c r="D223" s="205"/>
      <c r="E223" s="205"/>
      <c r="F223" s="205"/>
      <c r="G223" s="61"/>
      <c r="H223" s="61"/>
      <c r="I223" s="61"/>
      <c r="J223" s="61"/>
      <c r="K223" s="61"/>
      <c r="L223" s="222"/>
      <c r="M223" s="222"/>
      <c r="N223" s="222"/>
      <c r="O223" s="205"/>
    </row>
    <row r="224" spans="1:15" ht="15" customHeight="1" x14ac:dyDescent="0.2">
      <c r="A224" s="205"/>
      <c r="B224" s="205"/>
      <c r="C224" s="205"/>
      <c r="D224" s="205"/>
      <c r="E224" s="205"/>
      <c r="F224" s="205"/>
      <c r="G224" s="61"/>
      <c r="H224" s="61"/>
      <c r="I224" s="61"/>
      <c r="J224" s="61"/>
      <c r="K224" s="61"/>
      <c r="L224" s="222"/>
      <c r="M224" s="222"/>
      <c r="N224" s="222"/>
      <c r="O224" s="205"/>
    </row>
    <row r="225" spans="1:15" ht="15" customHeight="1" x14ac:dyDescent="0.2">
      <c r="A225" s="205"/>
      <c r="B225" s="205"/>
      <c r="C225" s="205"/>
      <c r="D225" s="205"/>
      <c r="E225" s="205"/>
      <c r="F225" s="205"/>
      <c r="G225" s="61"/>
      <c r="H225" s="61"/>
      <c r="I225" s="61"/>
      <c r="J225" s="61"/>
      <c r="K225" s="61"/>
      <c r="L225" s="222"/>
      <c r="M225" s="222"/>
      <c r="N225" s="222"/>
      <c r="O225" s="205"/>
    </row>
    <row r="226" spans="1:15" ht="15" customHeight="1" x14ac:dyDescent="0.2">
      <c r="A226" s="205"/>
      <c r="B226" s="205"/>
      <c r="C226" s="205"/>
      <c r="D226" s="205"/>
      <c r="E226" s="205"/>
      <c r="F226" s="205"/>
      <c r="G226" s="61"/>
      <c r="H226" s="61"/>
      <c r="I226" s="61"/>
      <c r="J226" s="61"/>
      <c r="K226" s="61"/>
      <c r="L226" s="222"/>
      <c r="M226" s="222"/>
      <c r="N226" s="222"/>
      <c r="O226" s="205"/>
    </row>
    <row r="227" spans="1:15" ht="15" customHeight="1" x14ac:dyDescent="0.2">
      <c r="A227" s="205"/>
      <c r="B227" s="205"/>
      <c r="C227" s="205"/>
      <c r="D227" s="205"/>
      <c r="E227" s="205"/>
      <c r="F227" s="205"/>
      <c r="G227" s="61"/>
      <c r="H227" s="61"/>
      <c r="I227" s="61"/>
      <c r="J227" s="61"/>
      <c r="K227" s="61"/>
      <c r="L227" s="222"/>
      <c r="M227" s="222"/>
      <c r="N227" s="222"/>
      <c r="O227" s="205"/>
    </row>
    <row r="228" spans="1:15" ht="15" customHeight="1" x14ac:dyDescent="0.2">
      <c r="A228" s="205"/>
      <c r="B228" s="205"/>
      <c r="C228" s="205"/>
      <c r="D228" s="205"/>
      <c r="E228" s="205"/>
      <c r="F228" s="205"/>
      <c r="G228" s="61"/>
      <c r="H228" s="61"/>
      <c r="I228" s="61"/>
      <c r="J228" s="61"/>
      <c r="K228" s="61"/>
      <c r="L228" s="222"/>
      <c r="M228" s="222"/>
      <c r="N228" s="222"/>
      <c r="O228" s="205"/>
    </row>
    <row r="229" spans="1:15" ht="15" customHeight="1" x14ac:dyDescent="0.2">
      <c r="A229" s="205"/>
      <c r="B229" s="205"/>
      <c r="C229" s="205"/>
      <c r="D229" s="205"/>
      <c r="E229" s="205"/>
      <c r="F229" s="205"/>
      <c r="G229" s="61"/>
      <c r="H229" s="61"/>
      <c r="I229" s="61"/>
      <c r="J229" s="61"/>
      <c r="K229" s="61"/>
      <c r="L229" s="222"/>
      <c r="M229" s="222"/>
      <c r="N229" s="222"/>
      <c r="O229" s="205"/>
    </row>
    <row r="230" spans="1:15" ht="15" customHeight="1" x14ac:dyDescent="0.2">
      <c r="A230" s="205"/>
      <c r="B230" s="205"/>
      <c r="C230" s="205"/>
      <c r="D230" s="205"/>
      <c r="E230" s="205"/>
      <c r="F230" s="205"/>
      <c r="G230" s="61"/>
      <c r="H230" s="61"/>
      <c r="I230" s="61"/>
      <c r="J230" s="61"/>
      <c r="K230" s="61"/>
      <c r="L230" s="222"/>
      <c r="M230" s="222"/>
      <c r="N230" s="222"/>
      <c r="O230" s="205"/>
    </row>
    <row r="231" spans="1:15" ht="15" customHeight="1" x14ac:dyDescent="0.2">
      <c r="A231" s="205"/>
      <c r="B231" s="205"/>
      <c r="C231" s="205"/>
      <c r="D231" s="205"/>
      <c r="E231" s="205"/>
      <c r="F231" s="205"/>
      <c r="G231" s="61"/>
      <c r="H231" s="61"/>
      <c r="I231" s="61"/>
      <c r="J231" s="61"/>
      <c r="K231" s="61"/>
      <c r="L231" s="222"/>
      <c r="M231" s="222"/>
      <c r="N231" s="222"/>
      <c r="O231" s="205"/>
    </row>
    <row r="232" spans="1:15" ht="15" customHeight="1" x14ac:dyDescent="0.2">
      <c r="A232" s="205"/>
      <c r="B232" s="205"/>
      <c r="C232" s="205"/>
      <c r="D232" s="205"/>
      <c r="E232" s="205"/>
      <c r="F232" s="205"/>
      <c r="G232" s="61"/>
      <c r="H232" s="61"/>
      <c r="I232" s="61"/>
      <c r="J232" s="61"/>
      <c r="K232" s="61"/>
      <c r="L232" s="222"/>
      <c r="M232" s="222"/>
      <c r="N232" s="222"/>
      <c r="O232" s="205"/>
    </row>
    <row r="233" spans="1:15" ht="15" customHeight="1" x14ac:dyDescent="0.2">
      <c r="A233" s="205"/>
      <c r="B233" s="205"/>
      <c r="C233" s="205"/>
      <c r="D233" s="205"/>
      <c r="E233" s="205"/>
      <c r="F233" s="205"/>
      <c r="G233" s="61"/>
      <c r="H233" s="61"/>
      <c r="I233" s="61"/>
      <c r="J233" s="61"/>
      <c r="K233" s="61"/>
      <c r="L233" s="222"/>
      <c r="M233" s="222"/>
      <c r="N233" s="222"/>
      <c r="O233" s="205"/>
    </row>
    <row r="234" spans="1:15" ht="15" customHeight="1" x14ac:dyDescent="0.2">
      <c r="A234" s="205"/>
      <c r="B234" s="205"/>
      <c r="C234" s="205"/>
      <c r="D234" s="205"/>
      <c r="E234" s="205"/>
      <c r="F234" s="205"/>
      <c r="G234" s="61"/>
      <c r="H234" s="61"/>
      <c r="I234" s="61"/>
      <c r="J234" s="61"/>
      <c r="K234" s="61"/>
      <c r="L234" s="222"/>
      <c r="M234" s="222"/>
      <c r="N234" s="222"/>
      <c r="O234" s="205"/>
    </row>
    <row r="235" spans="1:15" ht="15" customHeight="1" x14ac:dyDescent="0.2">
      <c r="A235" s="205"/>
      <c r="B235" s="205"/>
      <c r="C235" s="205"/>
      <c r="D235" s="205"/>
      <c r="E235" s="205"/>
      <c r="F235" s="205"/>
      <c r="G235" s="61"/>
      <c r="H235" s="61"/>
      <c r="I235" s="61"/>
      <c r="J235" s="61"/>
      <c r="K235" s="61"/>
      <c r="L235" s="222"/>
      <c r="M235" s="222"/>
      <c r="N235" s="222"/>
      <c r="O235" s="205"/>
    </row>
    <row r="236" spans="1:15" ht="15" customHeight="1" x14ac:dyDescent="0.2">
      <c r="A236" s="205"/>
      <c r="B236" s="205"/>
      <c r="C236" s="205"/>
      <c r="D236" s="205"/>
      <c r="E236" s="205"/>
      <c r="F236" s="205"/>
      <c r="G236" s="61"/>
      <c r="H236" s="61"/>
      <c r="I236" s="61"/>
      <c r="J236" s="61"/>
      <c r="K236" s="61"/>
      <c r="L236" s="222"/>
      <c r="M236" s="222"/>
      <c r="N236" s="222"/>
      <c r="O236" s="205"/>
    </row>
    <row r="237" spans="1:15" ht="15" customHeight="1" x14ac:dyDescent="0.2">
      <c r="A237" s="205"/>
      <c r="B237" s="205"/>
      <c r="C237" s="205"/>
      <c r="D237" s="205"/>
      <c r="E237" s="205"/>
      <c r="F237" s="205"/>
      <c r="G237" s="61"/>
      <c r="H237" s="61"/>
      <c r="I237" s="61"/>
      <c r="J237" s="61"/>
      <c r="K237" s="61"/>
      <c r="L237" s="222"/>
      <c r="M237" s="222"/>
      <c r="N237" s="222"/>
      <c r="O237" s="205"/>
    </row>
    <row r="238" spans="1:15" ht="15" customHeight="1" x14ac:dyDescent="0.2">
      <c r="A238" s="205"/>
      <c r="B238" s="205"/>
      <c r="C238" s="205"/>
      <c r="D238" s="205"/>
      <c r="E238" s="205"/>
      <c r="F238" s="205"/>
      <c r="G238" s="61"/>
      <c r="H238" s="61"/>
      <c r="I238" s="61"/>
      <c r="J238" s="61"/>
      <c r="K238" s="61"/>
      <c r="L238" s="222"/>
      <c r="M238" s="222"/>
      <c r="N238" s="222"/>
      <c r="O238" s="205"/>
    </row>
    <row r="239" spans="1:15" ht="15" customHeight="1" x14ac:dyDescent="0.2">
      <c r="A239" s="205"/>
      <c r="B239" s="205"/>
      <c r="C239" s="205"/>
      <c r="D239" s="205"/>
      <c r="E239" s="205"/>
      <c r="F239" s="205"/>
      <c r="G239" s="61"/>
      <c r="H239" s="61"/>
      <c r="I239" s="61"/>
      <c r="J239" s="61"/>
      <c r="K239" s="61"/>
      <c r="L239" s="222"/>
      <c r="M239" s="222"/>
      <c r="N239" s="222"/>
      <c r="O239" s="205"/>
    </row>
    <row r="240" spans="1:15" ht="15" customHeight="1" x14ac:dyDescent="0.2">
      <c r="A240" s="205"/>
      <c r="B240" s="205"/>
      <c r="C240" s="205"/>
      <c r="D240" s="205"/>
      <c r="E240" s="205"/>
      <c r="F240" s="205"/>
      <c r="G240" s="61"/>
      <c r="H240" s="61"/>
      <c r="I240" s="61"/>
      <c r="J240" s="61"/>
      <c r="K240" s="61"/>
      <c r="L240" s="222"/>
      <c r="M240" s="222"/>
      <c r="N240" s="222"/>
      <c r="O240" s="205"/>
    </row>
    <row r="241" spans="1:15" ht="15" customHeight="1" x14ac:dyDescent="0.2">
      <c r="A241" s="205"/>
      <c r="B241" s="205"/>
      <c r="C241" s="205"/>
      <c r="D241" s="205"/>
      <c r="E241" s="205"/>
      <c r="F241" s="205"/>
      <c r="G241" s="61"/>
      <c r="H241" s="61"/>
      <c r="I241" s="61"/>
      <c r="J241" s="61"/>
      <c r="K241" s="61"/>
      <c r="L241" s="222"/>
      <c r="M241" s="222"/>
      <c r="N241" s="222"/>
      <c r="O241" s="205"/>
    </row>
    <row r="242" spans="1:15" ht="15" customHeight="1" x14ac:dyDescent="0.2">
      <c r="A242" s="205"/>
      <c r="B242" s="205"/>
      <c r="C242" s="205"/>
      <c r="D242" s="205"/>
      <c r="E242" s="205"/>
      <c r="F242" s="205"/>
      <c r="G242" s="61"/>
      <c r="H242" s="61"/>
      <c r="I242" s="61"/>
      <c r="J242" s="61"/>
      <c r="K242" s="61"/>
      <c r="L242" s="222"/>
      <c r="M242" s="222"/>
      <c r="N242" s="222"/>
      <c r="O242" s="205"/>
    </row>
    <row r="243" spans="1:15" ht="15" customHeight="1" x14ac:dyDescent="0.2">
      <c r="A243" s="205"/>
      <c r="B243" s="205"/>
      <c r="C243" s="205"/>
      <c r="D243" s="205"/>
      <c r="E243" s="205"/>
      <c r="F243" s="205"/>
      <c r="G243" s="61"/>
      <c r="H243" s="61"/>
      <c r="I243" s="61"/>
      <c r="J243" s="61"/>
      <c r="K243" s="61"/>
      <c r="L243" s="222"/>
      <c r="M243" s="222"/>
      <c r="N243" s="222"/>
      <c r="O243" s="205"/>
    </row>
    <row r="244" spans="1:15" ht="15" customHeight="1" x14ac:dyDescent="0.2">
      <c r="A244" s="205"/>
      <c r="B244" s="205"/>
      <c r="C244" s="205"/>
      <c r="D244" s="205"/>
      <c r="E244" s="205"/>
      <c r="F244" s="205"/>
      <c r="G244" s="61"/>
      <c r="H244" s="61"/>
      <c r="I244" s="61"/>
      <c r="J244" s="61"/>
      <c r="K244" s="61"/>
      <c r="L244" s="222"/>
      <c r="M244" s="222"/>
      <c r="N244" s="222"/>
      <c r="O244" s="205"/>
    </row>
    <row r="245" spans="1:15" ht="15" customHeight="1" x14ac:dyDescent="0.2">
      <c r="A245" s="205"/>
      <c r="B245" s="205"/>
      <c r="C245" s="205"/>
      <c r="D245" s="205"/>
      <c r="E245" s="205"/>
      <c r="F245" s="205"/>
      <c r="G245" s="61"/>
      <c r="H245" s="61"/>
      <c r="I245" s="61"/>
      <c r="J245" s="61"/>
      <c r="K245" s="61"/>
      <c r="L245" s="222"/>
      <c r="M245" s="222"/>
      <c r="N245" s="222"/>
      <c r="O245" s="205"/>
    </row>
    <row r="246" spans="1:15" ht="15" customHeight="1" x14ac:dyDescent="0.2">
      <c r="A246" s="205"/>
      <c r="B246" s="205"/>
      <c r="C246" s="205"/>
      <c r="D246" s="205"/>
      <c r="E246" s="205"/>
      <c r="F246" s="205"/>
      <c r="G246" s="61"/>
      <c r="H246" s="61"/>
      <c r="I246" s="61"/>
      <c r="J246" s="61"/>
      <c r="K246" s="61"/>
      <c r="L246" s="222"/>
      <c r="M246" s="222"/>
      <c r="N246" s="222"/>
      <c r="O246" s="205"/>
    </row>
    <row r="247" spans="1:15" ht="15" customHeight="1" x14ac:dyDescent="0.2">
      <c r="A247" s="205"/>
      <c r="B247" s="205"/>
      <c r="C247" s="205"/>
      <c r="D247" s="205"/>
      <c r="E247" s="205"/>
      <c r="F247" s="205"/>
      <c r="G247" s="61"/>
      <c r="H247" s="61"/>
      <c r="I247" s="61"/>
      <c r="J247" s="61"/>
      <c r="K247" s="61"/>
      <c r="L247" s="222"/>
      <c r="M247" s="222"/>
      <c r="N247" s="222"/>
      <c r="O247" s="205"/>
    </row>
    <row r="248" spans="1:15" ht="15" customHeight="1" x14ac:dyDescent="0.2">
      <c r="A248" s="205"/>
      <c r="B248" s="205"/>
      <c r="C248" s="205"/>
      <c r="D248" s="205"/>
      <c r="E248" s="205"/>
      <c r="F248" s="205"/>
      <c r="G248" s="61"/>
      <c r="H248" s="61"/>
      <c r="I248" s="61"/>
      <c r="J248" s="61"/>
      <c r="K248" s="61"/>
      <c r="L248" s="222"/>
      <c r="M248" s="222"/>
      <c r="N248" s="222"/>
      <c r="O248" s="205"/>
    </row>
    <row r="249" spans="1:15" ht="15" customHeight="1" x14ac:dyDescent="0.2">
      <c r="A249" s="205"/>
      <c r="B249" s="205"/>
      <c r="C249" s="205"/>
      <c r="D249" s="205"/>
      <c r="E249" s="205"/>
      <c r="F249" s="205"/>
      <c r="G249" s="61"/>
      <c r="H249" s="61"/>
      <c r="I249" s="61"/>
      <c r="J249" s="61"/>
      <c r="K249" s="61"/>
      <c r="L249" s="222"/>
      <c r="M249" s="222"/>
      <c r="N249" s="222"/>
      <c r="O249" s="205"/>
    </row>
    <row r="250" spans="1:15" ht="15" customHeight="1" x14ac:dyDescent="0.2">
      <c r="A250" s="205"/>
      <c r="B250" s="205"/>
      <c r="C250" s="205"/>
      <c r="D250" s="205"/>
      <c r="E250" s="205"/>
      <c r="F250" s="205"/>
      <c r="G250" s="61"/>
      <c r="H250" s="61"/>
      <c r="I250" s="61"/>
      <c r="J250" s="61"/>
      <c r="K250" s="61"/>
      <c r="L250" s="222"/>
      <c r="M250" s="222"/>
      <c r="N250" s="222"/>
      <c r="O250" s="205"/>
    </row>
    <row r="251" spans="1:15" ht="15" customHeight="1" x14ac:dyDescent="0.2">
      <c r="A251" s="205"/>
      <c r="B251" s="205"/>
      <c r="C251" s="205"/>
      <c r="D251" s="205"/>
      <c r="E251" s="205"/>
      <c r="F251" s="205"/>
      <c r="G251" s="61"/>
      <c r="H251" s="61"/>
      <c r="I251" s="61"/>
      <c r="J251" s="61"/>
      <c r="K251" s="61"/>
      <c r="L251" s="222"/>
      <c r="M251" s="222"/>
      <c r="N251" s="222"/>
      <c r="O251" s="205"/>
    </row>
    <row r="252" spans="1:15" ht="15" customHeight="1" x14ac:dyDescent="0.2">
      <c r="A252" s="205"/>
      <c r="B252" s="205"/>
      <c r="C252" s="205"/>
      <c r="D252" s="205"/>
      <c r="E252" s="205"/>
      <c r="F252" s="205"/>
      <c r="G252" s="61"/>
      <c r="H252" s="61"/>
      <c r="I252" s="61"/>
      <c r="J252" s="61"/>
      <c r="K252" s="61"/>
      <c r="L252" s="222"/>
      <c r="M252" s="222"/>
      <c r="N252" s="222"/>
      <c r="O252" s="205"/>
    </row>
    <row r="253" spans="1:15" ht="15" customHeight="1" x14ac:dyDescent="0.2">
      <c r="A253" s="205"/>
      <c r="B253" s="205"/>
      <c r="C253" s="205"/>
      <c r="D253" s="205"/>
      <c r="E253" s="205"/>
      <c r="F253" s="205"/>
      <c r="G253" s="61"/>
      <c r="H253" s="61"/>
      <c r="I253" s="61"/>
      <c r="J253" s="61"/>
      <c r="K253" s="61"/>
      <c r="L253" s="222"/>
      <c r="M253" s="222"/>
      <c r="N253" s="222"/>
      <c r="O253" s="205"/>
    </row>
    <row r="254" spans="1:15" ht="15" customHeight="1" x14ac:dyDescent="0.2">
      <c r="A254" s="205"/>
      <c r="B254" s="205"/>
      <c r="C254" s="205"/>
      <c r="D254" s="205"/>
      <c r="E254" s="205"/>
      <c r="F254" s="205"/>
      <c r="G254" s="61"/>
      <c r="H254" s="61"/>
      <c r="I254" s="61"/>
      <c r="J254" s="61"/>
      <c r="K254" s="61"/>
      <c r="L254" s="222"/>
      <c r="M254" s="222"/>
      <c r="N254" s="222"/>
      <c r="O254" s="205"/>
    </row>
    <row r="255" spans="1:15" ht="15" customHeight="1" x14ac:dyDescent="0.2">
      <c r="A255" s="205"/>
      <c r="B255" s="205"/>
      <c r="C255" s="205"/>
      <c r="D255" s="205"/>
      <c r="E255" s="205"/>
      <c r="F255" s="205"/>
      <c r="G255" s="61"/>
      <c r="H255" s="61"/>
      <c r="I255" s="61"/>
      <c r="J255" s="61"/>
      <c r="K255" s="61"/>
      <c r="L255" s="222"/>
      <c r="M255" s="222"/>
      <c r="N255" s="222"/>
      <c r="O255" s="205"/>
    </row>
    <row r="256" spans="1:15" ht="15" customHeight="1" x14ac:dyDescent="0.2">
      <c r="A256" s="205"/>
      <c r="B256" s="205"/>
      <c r="C256" s="205"/>
      <c r="D256" s="205"/>
      <c r="E256" s="205"/>
      <c r="F256" s="205"/>
      <c r="G256" s="61"/>
      <c r="H256" s="61"/>
      <c r="I256" s="61"/>
      <c r="J256" s="61"/>
      <c r="K256" s="61"/>
      <c r="L256" s="222"/>
      <c r="M256" s="222"/>
      <c r="N256" s="222"/>
      <c r="O256" s="205"/>
    </row>
    <row r="257" spans="1:15" ht="15" customHeight="1" x14ac:dyDescent="0.2">
      <c r="A257" s="205"/>
      <c r="B257" s="205"/>
      <c r="C257" s="205"/>
      <c r="D257" s="205"/>
      <c r="E257" s="205"/>
      <c r="F257" s="205"/>
      <c r="G257" s="61"/>
      <c r="H257" s="61"/>
      <c r="I257" s="61"/>
      <c r="J257" s="61"/>
      <c r="K257" s="61"/>
      <c r="L257" s="222"/>
      <c r="M257" s="222"/>
      <c r="N257" s="222"/>
      <c r="O257" s="205"/>
    </row>
    <row r="258" spans="1:15" ht="15" customHeight="1" x14ac:dyDescent="0.2">
      <c r="A258" s="205"/>
      <c r="B258" s="205"/>
      <c r="C258" s="205"/>
      <c r="D258" s="205"/>
      <c r="E258" s="205"/>
      <c r="F258" s="205"/>
      <c r="G258" s="61"/>
      <c r="H258" s="61"/>
      <c r="I258" s="61"/>
      <c r="J258" s="61"/>
      <c r="K258" s="61"/>
      <c r="L258" s="222"/>
      <c r="M258" s="222"/>
      <c r="N258" s="222"/>
      <c r="O258" s="205"/>
    </row>
    <row r="259" spans="1:15" ht="15" customHeight="1" x14ac:dyDescent="0.2">
      <c r="A259" s="205"/>
      <c r="B259" s="205"/>
      <c r="C259" s="205"/>
      <c r="D259" s="205"/>
      <c r="E259" s="205"/>
      <c r="F259" s="205"/>
      <c r="G259" s="61"/>
      <c r="H259" s="61"/>
      <c r="I259" s="61"/>
      <c r="J259" s="61"/>
      <c r="K259" s="61"/>
      <c r="L259" s="222"/>
      <c r="M259" s="222"/>
      <c r="N259" s="222"/>
      <c r="O259" s="205"/>
    </row>
    <row r="260" spans="1:15" ht="15" customHeight="1" x14ac:dyDescent="0.2">
      <c r="A260" s="205"/>
      <c r="B260" s="205"/>
      <c r="C260" s="205"/>
      <c r="D260" s="205"/>
      <c r="E260" s="205"/>
      <c r="F260" s="205"/>
      <c r="G260" s="61"/>
      <c r="H260" s="61"/>
      <c r="I260" s="61"/>
      <c r="J260" s="61"/>
      <c r="K260" s="61"/>
      <c r="L260" s="222"/>
      <c r="M260" s="222"/>
      <c r="N260" s="222"/>
      <c r="O260" s="205"/>
    </row>
    <row r="261" spans="1:15" ht="15" customHeight="1" x14ac:dyDescent="0.2">
      <c r="A261" s="205"/>
      <c r="B261" s="205"/>
      <c r="C261" s="205"/>
      <c r="D261" s="205"/>
      <c r="E261" s="205"/>
      <c r="F261" s="205"/>
      <c r="G261" s="61"/>
      <c r="H261" s="61"/>
      <c r="I261" s="61"/>
      <c r="J261" s="61"/>
      <c r="K261" s="61"/>
      <c r="L261" s="222"/>
      <c r="M261" s="222"/>
      <c r="N261" s="222"/>
      <c r="O261" s="205"/>
    </row>
    <row r="262" spans="1:15" ht="15" customHeight="1" x14ac:dyDescent="0.2">
      <c r="A262" s="205"/>
      <c r="B262" s="205"/>
      <c r="C262" s="205"/>
      <c r="D262" s="205"/>
      <c r="E262" s="205"/>
      <c r="F262" s="205"/>
      <c r="G262" s="61"/>
      <c r="H262" s="61"/>
      <c r="I262" s="61"/>
      <c r="J262" s="61"/>
      <c r="K262" s="61"/>
      <c r="L262" s="222"/>
      <c r="M262" s="222"/>
      <c r="N262" s="222"/>
      <c r="O262" s="205"/>
    </row>
    <row r="263" spans="1:15" ht="15" customHeight="1" x14ac:dyDescent="0.2">
      <c r="A263" s="205"/>
      <c r="B263" s="205"/>
      <c r="C263" s="205"/>
      <c r="D263" s="205"/>
      <c r="E263" s="205"/>
      <c r="F263" s="205"/>
      <c r="G263" s="61"/>
      <c r="H263" s="61"/>
      <c r="I263" s="61"/>
      <c r="J263" s="61"/>
      <c r="K263" s="61"/>
      <c r="L263" s="222"/>
      <c r="M263" s="222"/>
      <c r="N263" s="222"/>
      <c r="O263" s="205"/>
    </row>
    <row r="264" spans="1:15" ht="15" customHeight="1" x14ac:dyDescent="0.2">
      <c r="A264" s="205"/>
      <c r="B264" s="205"/>
      <c r="C264" s="205"/>
      <c r="D264" s="205"/>
      <c r="E264" s="205"/>
      <c r="F264" s="205"/>
      <c r="G264" s="61"/>
      <c r="H264" s="61"/>
      <c r="I264" s="61"/>
      <c r="J264" s="61"/>
      <c r="K264" s="61"/>
      <c r="L264" s="222"/>
      <c r="M264" s="222"/>
      <c r="N264" s="222"/>
      <c r="O264" s="205"/>
    </row>
    <row r="265" spans="1:15" ht="15" customHeight="1" x14ac:dyDescent="0.2">
      <c r="A265" s="205"/>
      <c r="B265" s="205"/>
      <c r="C265" s="205"/>
      <c r="D265" s="205"/>
      <c r="E265" s="205"/>
      <c r="F265" s="205"/>
      <c r="G265" s="61"/>
      <c r="H265" s="61"/>
      <c r="I265" s="61"/>
      <c r="J265" s="61"/>
      <c r="K265" s="61"/>
      <c r="L265" s="222"/>
      <c r="M265" s="222"/>
      <c r="N265" s="222"/>
      <c r="O265" s="205"/>
    </row>
    <row r="266" spans="1:15" ht="15" customHeight="1" x14ac:dyDescent="0.2">
      <c r="A266" s="205"/>
      <c r="B266" s="205"/>
      <c r="C266" s="205"/>
      <c r="D266" s="205"/>
      <c r="E266" s="205"/>
      <c r="F266" s="205"/>
      <c r="G266" s="61"/>
      <c r="H266" s="61"/>
      <c r="I266" s="61"/>
      <c r="J266" s="61"/>
      <c r="K266" s="61"/>
      <c r="L266" s="222"/>
      <c r="M266" s="222"/>
      <c r="N266" s="222"/>
      <c r="O266" s="205"/>
    </row>
    <row r="267" spans="1:15" ht="15" customHeight="1" x14ac:dyDescent="0.2">
      <c r="A267" s="205"/>
      <c r="B267" s="205"/>
      <c r="C267" s="205"/>
      <c r="D267" s="205"/>
      <c r="E267" s="205"/>
      <c r="F267" s="205"/>
      <c r="G267" s="61"/>
      <c r="H267" s="61"/>
      <c r="I267" s="61"/>
      <c r="J267" s="61"/>
      <c r="K267" s="61"/>
      <c r="L267" s="222"/>
      <c r="M267" s="222"/>
      <c r="N267" s="222"/>
      <c r="O267" s="205"/>
    </row>
    <row r="268" spans="1:15" ht="15" customHeight="1" x14ac:dyDescent="0.2">
      <c r="A268" s="205"/>
      <c r="B268" s="205"/>
      <c r="C268" s="205"/>
      <c r="D268" s="205"/>
      <c r="E268" s="205"/>
      <c r="F268" s="205"/>
      <c r="G268" s="61"/>
      <c r="H268" s="61"/>
      <c r="I268" s="61"/>
      <c r="J268" s="61"/>
      <c r="K268" s="61"/>
      <c r="L268" s="222"/>
      <c r="M268" s="222"/>
      <c r="N268" s="222"/>
      <c r="O268" s="205"/>
    </row>
    <row r="269" spans="1:15" ht="15" customHeight="1" x14ac:dyDescent="0.2">
      <c r="A269" s="205"/>
      <c r="B269" s="205"/>
      <c r="C269" s="205"/>
      <c r="D269" s="205"/>
      <c r="E269" s="205"/>
      <c r="F269" s="205"/>
      <c r="G269" s="61"/>
      <c r="H269" s="61"/>
      <c r="I269" s="61"/>
      <c r="J269" s="61"/>
      <c r="K269" s="61"/>
      <c r="L269" s="222"/>
      <c r="M269" s="222"/>
      <c r="N269" s="222"/>
      <c r="O269" s="205"/>
    </row>
    <row r="270" spans="1:15" ht="15" customHeight="1" x14ac:dyDescent="0.2">
      <c r="A270" s="205"/>
      <c r="B270" s="205"/>
      <c r="C270" s="205"/>
      <c r="D270" s="205"/>
      <c r="E270" s="205"/>
      <c r="F270" s="205"/>
      <c r="G270" s="61"/>
      <c r="H270" s="61"/>
      <c r="I270" s="61"/>
      <c r="J270" s="61"/>
      <c r="K270" s="61"/>
      <c r="L270" s="222"/>
      <c r="M270" s="222"/>
      <c r="N270" s="222"/>
      <c r="O270" s="205"/>
    </row>
    <row r="271" spans="1:15" ht="15" customHeight="1" x14ac:dyDescent="0.2">
      <c r="A271" s="205"/>
      <c r="B271" s="205"/>
      <c r="C271" s="205"/>
      <c r="D271" s="205"/>
      <c r="E271" s="205"/>
      <c r="F271" s="205"/>
      <c r="G271" s="61"/>
      <c r="H271" s="61"/>
      <c r="I271" s="61"/>
      <c r="J271" s="61"/>
      <c r="K271" s="61"/>
      <c r="L271" s="222"/>
      <c r="M271" s="222"/>
      <c r="N271" s="222"/>
      <c r="O271" s="205"/>
    </row>
    <row r="272" spans="1:15" ht="15" customHeight="1" x14ac:dyDescent="0.2">
      <c r="A272" s="205"/>
      <c r="B272" s="205"/>
      <c r="C272" s="205"/>
      <c r="D272" s="205"/>
      <c r="E272" s="205"/>
      <c r="F272" s="205"/>
      <c r="G272" s="61"/>
      <c r="H272" s="61"/>
      <c r="I272" s="61"/>
      <c r="J272" s="61"/>
      <c r="K272" s="61"/>
      <c r="L272" s="222"/>
      <c r="M272" s="222"/>
      <c r="N272" s="222"/>
      <c r="O272" s="205"/>
    </row>
    <row r="273" spans="1:15" ht="15" customHeight="1" x14ac:dyDescent="0.2">
      <c r="A273" s="205"/>
      <c r="B273" s="205"/>
      <c r="C273" s="205"/>
      <c r="D273" s="205"/>
      <c r="E273" s="205"/>
      <c r="F273" s="205"/>
      <c r="G273" s="61"/>
      <c r="H273" s="61"/>
      <c r="I273" s="61"/>
      <c r="J273" s="61"/>
      <c r="K273" s="61"/>
      <c r="L273" s="222"/>
      <c r="M273" s="222"/>
      <c r="N273" s="222"/>
      <c r="O273" s="205"/>
    </row>
    <row r="274" spans="1:15" ht="15" customHeight="1" x14ac:dyDescent="0.2">
      <c r="A274" s="205"/>
      <c r="B274" s="205"/>
      <c r="C274" s="205"/>
      <c r="D274" s="205"/>
      <c r="E274" s="205"/>
      <c r="F274" s="205"/>
      <c r="G274" s="61"/>
      <c r="H274" s="61"/>
      <c r="I274" s="61"/>
      <c r="J274" s="61"/>
      <c r="K274" s="61"/>
      <c r="L274" s="222"/>
      <c r="M274" s="222"/>
      <c r="N274" s="222"/>
      <c r="O274" s="205"/>
    </row>
    <row r="275" spans="1:15" ht="15" customHeight="1" x14ac:dyDescent="0.2">
      <c r="A275" s="205"/>
      <c r="B275" s="205"/>
      <c r="C275" s="205"/>
      <c r="D275" s="205"/>
      <c r="E275" s="205"/>
      <c r="F275" s="205"/>
      <c r="G275" s="61"/>
      <c r="H275" s="61"/>
      <c r="I275" s="61"/>
      <c r="J275" s="61"/>
      <c r="K275" s="61"/>
      <c r="L275" s="222"/>
      <c r="M275" s="222"/>
      <c r="N275" s="222"/>
      <c r="O275" s="205"/>
    </row>
    <row r="276" spans="1:15" ht="15" customHeight="1" x14ac:dyDescent="0.2">
      <c r="A276" s="205"/>
      <c r="B276" s="205"/>
      <c r="C276" s="205"/>
      <c r="D276" s="205"/>
      <c r="E276" s="205"/>
      <c r="F276" s="205"/>
      <c r="G276" s="61"/>
      <c r="H276" s="61"/>
      <c r="I276" s="61"/>
      <c r="J276" s="61"/>
      <c r="K276" s="61"/>
      <c r="L276" s="222"/>
      <c r="M276" s="222"/>
      <c r="N276" s="222"/>
      <c r="O276" s="205"/>
    </row>
    <row r="277" spans="1:15" ht="15" customHeight="1" x14ac:dyDescent="0.2">
      <c r="A277" s="205"/>
      <c r="B277" s="205"/>
      <c r="C277" s="205"/>
      <c r="D277" s="205"/>
      <c r="E277" s="205"/>
      <c r="F277" s="205"/>
      <c r="G277" s="61"/>
      <c r="H277" s="61"/>
      <c r="I277" s="61"/>
      <c r="J277" s="61"/>
      <c r="K277" s="61"/>
      <c r="L277" s="222"/>
      <c r="M277" s="222"/>
      <c r="N277" s="222"/>
      <c r="O277" s="205"/>
    </row>
    <row r="278" spans="1:15" ht="15" customHeight="1" x14ac:dyDescent="0.2">
      <c r="A278" s="205"/>
      <c r="B278" s="205"/>
      <c r="C278" s="205"/>
      <c r="D278" s="205"/>
      <c r="E278" s="205"/>
      <c r="F278" s="205"/>
      <c r="G278" s="61"/>
      <c r="H278" s="61"/>
      <c r="I278" s="61"/>
      <c r="J278" s="61"/>
      <c r="K278" s="61"/>
      <c r="L278" s="222"/>
      <c r="M278" s="222"/>
      <c r="N278" s="222"/>
      <c r="O278" s="205"/>
    </row>
    <row r="279" spans="1:15" ht="15" customHeight="1" x14ac:dyDescent="0.2">
      <c r="A279" s="205"/>
      <c r="B279" s="205"/>
      <c r="C279" s="205"/>
      <c r="D279" s="205"/>
      <c r="E279" s="205"/>
      <c r="F279" s="205"/>
      <c r="G279" s="61"/>
      <c r="H279" s="61"/>
      <c r="I279" s="61"/>
      <c r="J279" s="61"/>
      <c r="K279" s="61"/>
      <c r="L279" s="222"/>
      <c r="M279" s="222"/>
      <c r="N279" s="222"/>
      <c r="O279" s="205"/>
    </row>
    <row r="280" spans="1:15" ht="15" customHeight="1" x14ac:dyDescent="0.2">
      <c r="A280" s="205"/>
      <c r="B280" s="205"/>
      <c r="C280" s="205"/>
      <c r="D280" s="205"/>
      <c r="E280" s="205"/>
      <c r="F280" s="205"/>
      <c r="G280" s="61"/>
      <c r="H280" s="61"/>
      <c r="I280" s="61"/>
      <c r="J280" s="61"/>
      <c r="K280" s="61"/>
      <c r="L280" s="222"/>
      <c r="M280" s="222"/>
      <c r="N280" s="222"/>
      <c r="O280" s="205"/>
    </row>
    <row r="281" spans="1:15" ht="15" customHeight="1" x14ac:dyDescent="0.2">
      <c r="A281" s="205"/>
      <c r="B281" s="205"/>
      <c r="C281" s="205"/>
      <c r="D281" s="205"/>
      <c r="E281" s="205"/>
      <c r="F281" s="205"/>
      <c r="G281" s="61"/>
      <c r="H281" s="61"/>
      <c r="I281" s="61"/>
      <c r="J281" s="61"/>
      <c r="K281" s="61"/>
      <c r="L281" s="222"/>
      <c r="M281" s="222"/>
      <c r="N281" s="222"/>
      <c r="O281" s="205"/>
    </row>
    <row r="282" spans="1:15" ht="15" customHeight="1" x14ac:dyDescent="0.2">
      <c r="A282" s="205"/>
      <c r="B282" s="205"/>
      <c r="C282" s="205"/>
      <c r="D282" s="205"/>
      <c r="E282" s="205"/>
      <c r="F282" s="205"/>
      <c r="G282" s="61"/>
      <c r="H282" s="61"/>
      <c r="I282" s="61"/>
      <c r="J282" s="61"/>
      <c r="K282" s="61"/>
      <c r="L282" s="222"/>
      <c r="M282" s="222"/>
      <c r="N282" s="222"/>
      <c r="O282" s="205"/>
    </row>
    <row r="283" spans="1:15" ht="15" customHeight="1" x14ac:dyDescent="0.2">
      <c r="A283" s="205"/>
      <c r="B283" s="205"/>
      <c r="C283" s="205"/>
      <c r="D283" s="205"/>
      <c r="E283" s="205"/>
      <c r="F283" s="205"/>
      <c r="G283" s="61"/>
      <c r="H283" s="61"/>
      <c r="I283" s="61"/>
      <c r="J283" s="61"/>
      <c r="K283" s="61"/>
      <c r="L283" s="222"/>
      <c r="M283" s="222"/>
      <c r="N283" s="222"/>
      <c r="O283" s="205"/>
    </row>
    <row r="284" spans="1:15" ht="15" customHeight="1" x14ac:dyDescent="0.2">
      <c r="A284" s="205"/>
      <c r="B284" s="205"/>
      <c r="C284" s="205"/>
      <c r="D284" s="205"/>
      <c r="E284" s="205"/>
      <c r="F284" s="205"/>
      <c r="G284" s="61"/>
      <c r="H284" s="61"/>
      <c r="I284" s="61"/>
      <c r="J284" s="61"/>
      <c r="K284" s="61"/>
      <c r="L284" s="222"/>
      <c r="M284" s="222"/>
      <c r="N284" s="222"/>
      <c r="O284" s="205"/>
    </row>
    <row r="285" spans="1:15" ht="15" customHeight="1" x14ac:dyDescent="0.2">
      <c r="A285" s="205"/>
      <c r="B285" s="205"/>
      <c r="C285" s="205"/>
      <c r="D285" s="205"/>
      <c r="E285" s="205"/>
      <c r="F285" s="205"/>
      <c r="G285" s="61"/>
      <c r="H285" s="61"/>
      <c r="I285" s="61"/>
      <c r="J285" s="61"/>
      <c r="K285" s="61"/>
      <c r="L285" s="222"/>
      <c r="M285" s="222"/>
      <c r="N285" s="222"/>
      <c r="O285" s="205"/>
    </row>
    <row r="286" spans="1:15" ht="15" customHeight="1" x14ac:dyDescent="0.2">
      <c r="A286" s="205"/>
      <c r="B286" s="205"/>
      <c r="C286" s="205"/>
      <c r="D286" s="205"/>
      <c r="E286" s="205"/>
      <c r="F286" s="205"/>
      <c r="G286" s="61"/>
      <c r="H286" s="61"/>
      <c r="I286" s="61"/>
      <c r="J286" s="61"/>
      <c r="K286" s="61"/>
      <c r="L286" s="222"/>
      <c r="M286" s="222"/>
      <c r="N286" s="222"/>
      <c r="O286" s="205"/>
    </row>
    <row r="287" spans="1:15" ht="15" customHeight="1" x14ac:dyDescent="0.2">
      <c r="A287" s="205"/>
      <c r="B287" s="205"/>
      <c r="C287" s="205"/>
      <c r="D287" s="205"/>
      <c r="E287" s="205"/>
      <c r="F287" s="205"/>
      <c r="G287" s="61"/>
      <c r="H287" s="61"/>
      <c r="I287" s="61"/>
      <c r="J287" s="61"/>
      <c r="K287" s="61"/>
      <c r="L287" s="222"/>
      <c r="M287" s="222"/>
      <c r="N287" s="222"/>
      <c r="O287" s="205"/>
    </row>
    <row r="288" spans="1:15" ht="15" customHeight="1" x14ac:dyDescent="0.2">
      <c r="A288" s="205"/>
      <c r="B288" s="205"/>
      <c r="C288" s="205"/>
      <c r="D288" s="205"/>
      <c r="E288" s="205"/>
      <c r="F288" s="205"/>
      <c r="G288" s="61"/>
      <c r="H288" s="61"/>
      <c r="I288" s="61"/>
      <c r="J288" s="61"/>
      <c r="K288" s="61"/>
      <c r="L288" s="222"/>
      <c r="M288" s="222"/>
      <c r="N288" s="222"/>
      <c r="O288" s="205"/>
    </row>
    <row r="289" spans="1:15" ht="15" customHeight="1" x14ac:dyDescent="0.2">
      <c r="A289" s="205"/>
      <c r="B289" s="205"/>
      <c r="C289" s="205"/>
      <c r="D289" s="205"/>
      <c r="E289" s="205"/>
      <c r="F289" s="205"/>
      <c r="G289" s="61"/>
      <c r="H289" s="61"/>
      <c r="I289" s="61"/>
      <c r="J289" s="61"/>
      <c r="K289" s="61"/>
      <c r="L289" s="222"/>
      <c r="M289" s="222"/>
      <c r="N289" s="222"/>
      <c r="O289" s="205"/>
    </row>
    <row r="290" spans="1:15" ht="15" customHeight="1" x14ac:dyDescent="0.2">
      <c r="A290" s="205"/>
      <c r="B290" s="205"/>
      <c r="C290" s="205"/>
      <c r="D290" s="205"/>
      <c r="E290" s="205"/>
      <c r="F290" s="205"/>
      <c r="G290" s="61"/>
      <c r="H290" s="61"/>
      <c r="I290" s="61"/>
      <c r="J290" s="61"/>
      <c r="K290" s="61"/>
      <c r="L290" s="222"/>
      <c r="M290" s="222"/>
      <c r="N290" s="222"/>
      <c r="O290" s="205"/>
    </row>
    <row r="291" spans="1:15" ht="15" customHeight="1" x14ac:dyDescent="0.2">
      <c r="A291" s="205"/>
      <c r="B291" s="205"/>
      <c r="C291" s="205"/>
      <c r="D291" s="205"/>
      <c r="E291" s="205"/>
      <c r="F291" s="205"/>
      <c r="G291" s="61"/>
      <c r="H291" s="61"/>
      <c r="I291" s="61"/>
      <c r="J291" s="61"/>
      <c r="K291" s="61"/>
      <c r="L291" s="222"/>
      <c r="M291" s="222"/>
      <c r="N291" s="222"/>
      <c r="O291" s="205"/>
    </row>
    <row r="292" spans="1:15" ht="15" customHeight="1" x14ac:dyDescent="0.2">
      <c r="A292" s="205"/>
      <c r="B292" s="205"/>
      <c r="C292" s="205"/>
      <c r="D292" s="205"/>
      <c r="E292" s="205"/>
      <c r="F292" s="205"/>
      <c r="G292" s="61"/>
      <c r="H292" s="61"/>
      <c r="I292" s="61"/>
      <c r="J292" s="61"/>
      <c r="K292" s="61"/>
      <c r="L292" s="222"/>
      <c r="M292" s="222"/>
      <c r="N292" s="222"/>
      <c r="O292" s="205"/>
    </row>
    <row r="293" spans="1:15" ht="15" customHeight="1" x14ac:dyDescent="0.2">
      <c r="A293" s="205"/>
      <c r="B293" s="205"/>
      <c r="C293" s="205"/>
      <c r="D293" s="205"/>
      <c r="E293" s="205"/>
      <c r="F293" s="205"/>
      <c r="G293" s="61"/>
      <c r="H293" s="61"/>
      <c r="I293" s="61"/>
      <c r="J293" s="61"/>
      <c r="K293" s="61"/>
      <c r="L293" s="222"/>
      <c r="M293" s="222"/>
      <c r="N293" s="222"/>
      <c r="O293" s="205"/>
    </row>
    <row r="294" spans="1:15" ht="15" customHeight="1" x14ac:dyDescent="0.2">
      <c r="A294" s="205"/>
      <c r="B294" s="205"/>
      <c r="C294" s="205"/>
      <c r="D294" s="205"/>
      <c r="E294" s="205"/>
      <c r="F294" s="205"/>
      <c r="G294" s="61"/>
      <c r="H294" s="61"/>
      <c r="I294" s="61"/>
      <c r="J294" s="61"/>
      <c r="K294" s="61"/>
      <c r="L294" s="222"/>
      <c r="M294" s="222"/>
      <c r="N294" s="222"/>
      <c r="O294" s="205"/>
    </row>
    <row r="295" spans="1:15" ht="15" customHeight="1" x14ac:dyDescent="0.2">
      <c r="A295" s="205"/>
      <c r="B295" s="205"/>
      <c r="C295" s="205"/>
      <c r="D295" s="205"/>
      <c r="E295" s="205"/>
      <c r="F295" s="205"/>
      <c r="G295" s="61"/>
      <c r="H295" s="61"/>
      <c r="I295" s="61"/>
      <c r="J295" s="61"/>
      <c r="K295" s="61"/>
      <c r="L295" s="222"/>
      <c r="M295" s="222"/>
      <c r="N295" s="222"/>
      <c r="O295" s="205"/>
    </row>
    <row r="296" spans="1:15" ht="15" customHeight="1" x14ac:dyDescent="0.2">
      <c r="A296" s="205"/>
      <c r="B296" s="205"/>
      <c r="C296" s="205"/>
      <c r="D296" s="205"/>
      <c r="E296" s="205"/>
      <c r="F296" s="205"/>
      <c r="G296" s="61"/>
      <c r="H296" s="61"/>
      <c r="I296" s="61"/>
      <c r="J296" s="61"/>
      <c r="K296" s="61"/>
      <c r="L296" s="222"/>
      <c r="M296" s="222"/>
      <c r="N296" s="222"/>
      <c r="O296" s="205"/>
    </row>
    <row r="297" spans="1:15" ht="15" customHeight="1" x14ac:dyDescent="0.2">
      <c r="A297" s="205"/>
      <c r="B297" s="205"/>
      <c r="C297" s="205"/>
      <c r="D297" s="205"/>
      <c r="E297" s="205"/>
      <c r="F297" s="205"/>
      <c r="G297" s="61"/>
      <c r="H297" s="61"/>
      <c r="I297" s="61"/>
      <c r="J297" s="61"/>
      <c r="K297" s="61"/>
      <c r="L297" s="222"/>
      <c r="M297" s="222"/>
      <c r="N297" s="222"/>
      <c r="O297" s="205"/>
    </row>
    <row r="298" spans="1:15" ht="15" customHeight="1" x14ac:dyDescent="0.2">
      <c r="A298" s="205"/>
      <c r="B298" s="205"/>
      <c r="C298" s="205"/>
      <c r="D298" s="205"/>
      <c r="E298" s="205"/>
      <c r="F298" s="205"/>
      <c r="G298" s="61"/>
      <c r="H298" s="61"/>
      <c r="I298" s="61"/>
      <c r="J298" s="61"/>
      <c r="K298" s="61"/>
      <c r="L298" s="222"/>
      <c r="M298" s="222"/>
      <c r="N298" s="222"/>
      <c r="O298" s="205"/>
    </row>
    <row r="299" spans="1:15" ht="15" customHeight="1" x14ac:dyDescent="0.2">
      <c r="A299" s="205"/>
      <c r="B299" s="205"/>
      <c r="C299" s="205"/>
      <c r="D299" s="205"/>
      <c r="E299" s="205"/>
      <c r="F299" s="205"/>
      <c r="G299" s="61"/>
      <c r="H299" s="61"/>
      <c r="I299" s="61"/>
      <c r="J299" s="61"/>
      <c r="K299" s="61"/>
      <c r="L299" s="222"/>
      <c r="M299" s="222"/>
      <c r="N299" s="222"/>
      <c r="O299" s="205"/>
    </row>
    <row r="300" spans="1:15" ht="15" customHeight="1" x14ac:dyDescent="0.2">
      <c r="A300" s="205"/>
      <c r="B300" s="205"/>
      <c r="C300" s="205"/>
      <c r="D300" s="205"/>
      <c r="E300" s="205"/>
      <c r="F300" s="205"/>
      <c r="G300" s="61"/>
      <c r="H300" s="61"/>
      <c r="I300" s="61"/>
      <c r="J300" s="61"/>
      <c r="K300" s="61"/>
      <c r="L300" s="222"/>
      <c r="M300" s="222"/>
      <c r="N300" s="222"/>
      <c r="O300" s="205"/>
    </row>
    <row r="301" spans="1:15" ht="15" customHeight="1" x14ac:dyDescent="0.2">
      <c r="A301" s="205"/>
      <c r="B301" s="205"/>
      <c r="C301" s="205"/>
      <c r="D301" s="205"/>
      <c r="E301" s="205"/>
      <c r="F301" s="205"/>
      <c r="G301" s="61"/>
      <c r="H301" s="61"/>
      <c r="I301" s="61"/>
      <c r="J301" s="61"/>
      <c r="K301" s="61"/>
      <c r="L301" s="222"/>
      <c r="M301" s="222"/>
      <c r="N301" s="222"/>
      <c r="O301" s="205"/>
    </row>
    <row r="302" spans="1:15" ht="15" customHeight="1" x14ac:dyDescent="0.2">
      <c r="A302" s="205"/>
      <c r="B302" s="205"/>
      <c r="C302" s="205"/>
      <c r="D302" s="205"/>
      <c r="E302" s="205"/>
      <c r="F302" s="205"/>
      <c r="G302" s="61"/>
      <c r="H302" s="61"/>
      <c r="I302" s="61"/>
      <c r="J302" s="61"/>
      <c r="K302" s="61"/>
      <c r="L302" s="222"/>
      <c r="M302" s="222"/>
      <c r="N302" s="222"/>
      <c r="O302" s="205"/>
    </row>
    <row r="303" spans="1:15" ht="15" customHeight="1" x14ac:dyDescent="0.2">
      <c r="A303" s="205"/>
      <c r="B303" s="205"/>
      <c r="C303" s="205"/>
      <c r="D303" s="205"/>
      <c r="E303" s="205"/>
      <c r="F303" s="205"/>
      <c r="G303" s="61"/>
      <c r="H303" s="61"/>
      <c r="I303" s="61"/>
      <c r="J303" s="61"/>
      <c r="K303" s="61"/>
      <c r="L303" s="222"/>
      <c r="M303" s="222"/>
      <c r="N303" s="222"/>
      <c r="O303" s="205"/>
    </row>
    <row r="304" spans="1:15" ht="15" customHeight="1" x14ac:dyDescent="0.2">
      <c r="A304" s="205"/>
      <c r="B304" s="205"/>
      <c r="C304" s="205"/>
      <c r="D304" s="205"/>
      <c r="E304" s="205"/>
      <c r="F304" s="205"/>
      <c r="G304" s="61"/>
      <c r="H304" s="61"/>
      <c r="I304" s="61"/>
      <c r="J304" s="61"/>
      <c r="K304" s="61"/>
      <c r="L304" s="222"/>
      <c r="M304" s="222"/>
      <c r="N304" s="222"/>
      <c r="O304" s="205"/>
    </row>
    <row r="305" spans="1:15" ht="15" customHeight="1" x14ac:dyDescent="0.2">
      <c r="A305" s="205"/>
      <c r="B305" s="205"/>
      <c r="C305" s="205"/>
      <c r="D305" s="205"/>
      <c r="E305" s="205"/>
      <c r="F305" s="205"/>
      <c r="G305" s="61"/>
      <c r="H305" s="61"/>
      <c r="I305" s="61"/>
      <c r="J305" s="61"/>
      <c r="K305" s="61"/>
      <c r="L305" s="222"/>
      <c r="M305" s="222"/>
      <c r="N305" s="222"/>
      <c r="O305" s="205"/>
    </row>
    <row r="306" spans="1:15" ht="15" customHeight="1" x14ac:dyDescent="0.2">
      <c r="A306" s="205"/>
      <c r="B306" s="205"/>
      <c r="C306" s="205"/>
      <c r="D306" s="205"/>
      <c r="E306" s="205"/>
      <c r="F306" s="205"/>
      <c r="G306" s="61"/>
      <c r="H306" s="61"/>
      <c r="I306" s="61"/>
      <c r="J306" s="61"/>
      <c r="K306" s="61"/>
      <c r="L306" s="222"/>
      <c r="M306" s="222"/>
      <c r="N306" s="222"/>
      <c r="O306" s="205"/>
    </row>
    <row r="307" spans="1:15" ht="15" customHeight="1" x14ac:dyDescent="0.2">
      <c r="A307" s="205"/>
      <c r="B307" s="205"/>
      <c r="C307" s="205"/>
      <c r="D307" s="205"/>
      <c r="E307" s="205"/>
      <c r="F307" s="205"/>
      <c r="G307" s="61"/>
      <c r="H307" s="61"/>
      <c r="I307" s="61"/>
      <c r="J307" s="61"/>
      <c r="K307" s="61"/>
      <c r="L307" s="222"/>
      <c r="M307" s="222"/>
      <c r="N307" s="222"/>
      <c r="O307" s="205"/>
    </row>
    <row r="308" spans="1:15" ht="15" customHeight="1" x14ac:dyDescent="0.2">
      <c r="A308" s="205"/>
      <c r="B308" s="205"/>
      <c r="C308" s="205"/>
      <c r="D308" s="205"/>
      <c r="E308" s="205"/>
      <c r="F308" s="205"/>
      <c r="G308" s="61"/>
      <c r="H308" s="61"/>
      <c r="I308" s="61"/>
      <c r="J308" s="61"/>
      <c r="K308" s="61"/>
      <c r="L308" s="222"/>
      <c r="M308" s="222"/>
      <c r="N308" s="222"/>
      <c r="O308" s="205"/>
    </row>
    <row r="309" spans="1:15" ht="15" customHeight="1" x14ac:dyDescent="0.2">
      <c r="A309" s="205"/>
      <c r="B309" s="205"/>
      <c r="C309" s="205"/>
      <c r="D309" s="205"/>
      <c r="E309" s="205"/>
      <c r="F309" s="205"/>
      <c r="G309" s="61"/>
      <c r="H309" s="61"/>
      <c r="I309" s="61"/>
      <c r="J309" s="61"/>
      <c r="K309" s="61"/>
      <c r="L309" s="222"/>
      <c r="M309" s="222"/>
      <c r="N309" s="222"/>
      <c r="O309" s="205"/>
    </row>
    <row r="310" spans="1:15" ht="15" customHeight="1" x14ac:dyDescent="0.2">
      <c r="A310" s="205"/>
      <c r="B310" s="205"/>
      <c r="C310" s="205"/>
      <c r="D310" s="205"/>
      <c r="E310" s="205"/>
      <c r="F310" s="205"/>
      <c r="G310" s="61"/>
      <c r="H310" s="61"/>
      <c r="I310" s="61"/>
      <c r="J310" s="61"/>
      <c r="K310" s="61"/>
      <c r="L310" s="222"/>
      <c r="M310" s="222"/>
      <c r="N310" s="222"/>
      <c r="O310" s="205"/>
    </row>
    <row r="311" spans="1:15" ht="15" customHeight="1" x14ac:dyDescent="0.2">
      <c r="A311" s="205"/>
      <c r="B311" s="205"/>
      <c r="C311" s="205"/>
      <c r="D311" s="205"/>
      <c r="E311" s="205"/>
      <c r="F311" s="205"/>
      <c r="G311" s="61"/>
      <c r="H311" s="61"/>
      <c r="I311" s="61"/>
      <c r="J311" s="61"/>
      <c r="K311" s="61"/>
      <c r="L311" s="222"/>
      <c r="M311" s="222"/>
      <c r="N311" s="222"/>
      <c r="O311" s="205"/>
    </row>
    <row r="312" spans="1:15" ht="15" customHeight="1" x14ac:dyDescent="0.2">
      <c r="A312" s="205"/>
      <c r="B312" s="205"/>
      <c r="C312" s="205"/>
      <c r="D312" s="205"/>
      <c r="E312" s="205"/>
      <c r="F312" s="205"/>
      <c r="G312" s="61"/>
      <c r="H312" s="61"/>
      <c r="I312" s="61"/>
      <c r="J312" s="61"/>
      <c r="K312" s="61"/>
      <c r="L312" s="222"/>
      <c r="M312" s="222"/>
      <c r="N312" s="222"/>
      <c r="O312" s="205"/>
    </row>
    <row r="313" spans="1:15" ht="15" customHeight="1" x14ac:dyDescent="0.2">
      <c r="A313" s="205"/>
      <c r="B313" s="205"/>
      <c r="C313" s="205"/>
      <c r="D313" s="205"/>
      <c r="E313" s="205"/>
      <c r="F313" s="205"/>
      <c r="G313" s="61"/>
      <c r="H313" s="61"/>
      <c r="I313" s="61"/>
      <c r="J313" s="61"/>
      <c r="K313" s="61"/>
      <c r="L313" s="222"/>
      <c r="M313" s="222"/>
      <c r="N313" s="222"/>
      <c r="O313" s="205"/>
    </row>
    <row r="314" spans="1:15" ht="15" customHeight="1" x14ac:dyDescent="0.2">
      <c r="A314" s="205"/>
      <c r="B314" s="205"/>
      <c r="C314" s="205"/>
      <c r="D314" s="205"/>
      <c r="E314" s="205"/>
      <c r="F314" s="205"/>
      <c r="G314" s="61"/>
      <c r="H314" s="61"/>
      <c r="I314" s="61"/>
      <c r="J314" s="61"/>
      <c r="K314" s="61"/>
      <c r="L314" s="222"/>
      <c r="M314" s="222"/>
      <c r="N314" s="222"/>
      <c r="O314" s="205"/>
    </row>
    <row r="315" spans="1:15" ht="15" customHeight="1" x14ac:dyDescent="0.2">
      <c r="A315" s="205"/>
      <c r="B315" s="205"/>
      <c r="C315" s="205"/>
      <c r="D315" s="205"/>
      <c r="E315" s="205"/>
      <c r="F315" s="205"/>
      <c r="G315" s="61"/>
      <c r="H315" s="61"/>
      <c r="I315" s="61"/>
      <c r="J315" s="61"/>
      <c r="K315" s="61"/>
      <c r="L315" s="222"/>
      <c r="M315" s="222"/>
      <c r="N315" s="222"/>
      <c r="O315" s="205"/>
    </row>
    <row r="316" spans="1:15" ht="15" customHeight="1" x14ac:dyDescent="0.2">
      <c r="A316" s="205"/>
      <c r="B316" s="205"/>
      <c r="C316" s="205"/>
      <c r="D316" s="205"/>
      <c r="E316" s="205"/>
      <c r="F316" s="205"/>
      <c r="G316" s="61"/>
      <c r="H316" s="61"/>
      <c r="I316" s="61"/>
      <c r="J316" s="61"/>
      <c r="K316" s="61"/>
      <c r="L316" s="222"/>
      <c r="M316" s="222"/>
      <c r="N316" s="222"/>
      <c r="O316" s="205"/>
    </row>
    <row r="317" spans="1:15" ht="15" customHeight="1" x14ac:dyDescent="0.2">
      <c r="A317" s="205"/>
      <c r="B317" s="205"/>
      <c r="C317" s="205"/>
      <c r="D317" s="205"/>
      <c r="E317" s="205"/>
      <c r="F317" s="205"/>
      <c r="G317" s="61"/>
      <c r="H317" s="61"/>
      <c r="I317" s="61"/>
      <c r="J317" s="61"/>
      <c r="K317" s="61"/>
      <c r="L317" s="222"/>
      <c r="M317" s="222"/>
      <c r="N317" s="222"/>
      <c r="O317" s="205"/>
    </row>
    <row r="318" spans="1:15" ht="15" customHeight="1" x14ac:dyDescent="0.2">
      <c r="A318" s="205"/>
      <c r="B318" s="205"/>
      <c r="C318" s="205"/>
      <c r="D318" s="205"/>
      <c r="E318" s="205"/>
      <c r="F318" s="205"/>
      <c r="G318" s="61"/>
      <c r="H318" s="61"/>
      <c r="I318" s="61"/>
      <c r="J318" s="61"/>
      <c r="K318" s="61"/>
      <c r="L318" s="222"/>
      <c r="M318" s="222"/>
      <c r="N318" s="222"/>
      <c r="O318" s="205"/>
    </row>
    <row r="319" spans="1:15" ht="15" customHeight="1" x14ac:dyDescent="0.2">
      <c r="A319" s="205"/>
      <c r="B319" s="205"/>
      <c r="C319" s="205"/>
      <c r="D319" s="205"/>
      <c r="E319" s="205"/>
      <c r="F319" s="205"/>
      <c r="G319" s="61"/>
      <c r="H319" s="61"/>
      <c r="I319" s="61"/>
      <c r="J319" s="61"/>
      <c r="K319" s="61"/>
      <c r="L319" s="222"/>
      <c r="M319" s="222"/>
      <c r="N319" s="222"/>
      <c r="O319" s="205"/>
    </row>
    <row r="320" spans="1:15" ht="15" customHeight="1" x14ac:dyDescent="0.2">
      <c r="A320" s="205"/>
      <c r="B320" s="205"/>
      <c r="C320" s="205"/>
      <c r="D320" s="205"/>
      <c r="E320" s="205"/>
      <c r="F320" s="205"/>
      <c r="G320" s="61"/>
      <c r="H320" s="61"/>
      <c r="I320" s="61"/>
      <c r="J320" s="61"/>
      <c r="K320" s="61"/>
      <c r="L320" s="222"/>
      <c r="M320" s="222"/>
      <c r="N320" s="222"/>
      <c r="O320" s="205"/>
    </row>
    <row r="321" spans="1:15" ht="15" customHeight="1" x14ac:dyDescent="0.2">
      <c r="A321" s="205"/>
      <c r="B321" s="205"/>
      <c r="C321" s="205"/>
      <c r="D321" s="205"/>
      <c r="E321" s="205"/>
      <c r="F321" s="205"/>
      <c r="G321" s="61"/>
      <c r="H321" s="61"/>
      <c r="I321" s="61"/>
      <c r="J321" s="61"/>
      <c r="K321" s="61"/>
      <c r="L321" s="222"/>
      <c r="M321" s="222"/>
      <c r="N321" s="222"/>
      <c r="O321" s="205"/>
    </row>
    <row r="322" spans="1:15" x14ac:dyDescent="0.2">
      <c r="A322" s="205"/>
      <c r="B322" s="205"/>
      <c r="C322" s="205"/>
      <c r="D322" s="205"/>
      <c r="E322" s="205"/>
      <c r="F322" s="205"/>
      <c r="G322" s="61"/>
      <c r="H322" s="61"/>
      <c r="I322" s="61"/>
      <c r="J322" s="61"/>
      <c r="K322" s="61"/>
      <c r="L322" s="222"/>
      <c r="M322" s="222"/>
      <c r="N322" s="222"/>
      <c r="O322" s="205"/>
    </row>
    <row r="323" spans="1:15" x14ac:dyDescent="0.2">
      <c r="A323" s="205"/>
      <c r="B323" s="205"/>
      <c r="C323" s="205"/>
      <c r="D323" s="205"/>
      <c r="E323" s="205"/>
      <c r="F323" s="205"/>
      <c r="G323" s="61"/>
      <c r="H323" s="61"/>
      <c r="I323" s="61"/>
      <c r="J323" s="61"/>
      <c r="K323" s="61"/>
      <c r="L323" s="222"/>
      <c r="M323" s="222"/>
      <c r="N323" s="222"/>
      <c r="O323" s="205"/>
    </row>
    <row r="324" spans="1:15" x14ac:dyDescent="0.2">
      <c r="A324" s="205"/>
      <c r="B324" s="205"/>
      <c r="C324" s="205"/>
      <c r="D324" s="205"/>
      <c r="E324" s="205"/>
      <c r="F324" s="205"/>
      <c r="G324" s="61"/>
      <c r="H324" s="61"/>
      <c r="I324" s="61"/>
      <c r="J324" s="61"/>
      <c r="K324" s="61"/>
      <c r="L324" s="222"/>
      <c r="M324" s="222"/>
      <c r="N324" s="222"/>
      <c r="O324" s="205"/>
    </row>
    <row r="325" spans="1:15" x14ac:dyDescent="0.2">
      <c r="A325" s="205"/>
      <c r="B325" s="205"/>
      <c r="C325" s="205"/>
      <c r="D325" s="205"/>
      <c r="E325" s="205"/>
      <c r="F325" s="205"/>
      <c r="G325" s="61"/>
      <c r="H325" s="61"/>
      <c r="I325" s="61"/>
      <c r="J325" s="61"/>
      <c r="K325" s="61"/>
      <c r="L325" s="222"/>
      <c r="M325" s="222"/>
      <c r="N325" s="222"/>
      <c r="O325" s="205"/>
    </row>
    <row r="326" spans="1:15" x14ac:dyDescent="0.2">
      <c r="A326" s="205"/>
      <c r="B326" s="205"/>
      <c r="C326" s="205"/>
      <c r="D326" s="205"/>
      <c r="E326" s="205"/>
      <c r="F326" s="205"/>
      <c r="G326" s="61"/>
      <c r="H326" s="61"/>
      <c r="I326" s="61"/>
      <c r="J326" s="61"/>
      <c r="K326" s="61"/>
      <c r="L326" s="222"/>
      <c r="M326" s="222"/>
      <c r="N326" s="222"/>
      <c r="O326" s="205"/>
    </row>
    <row r="327" spans="1:15" x14ac:dyDescent="0.2">
      <c r="A327" s="205"/>
      <c r="B327" s="205"/>
      <c r="C327" s="205"/>
      <c r="D327" s="205"/>
      <c r="E327" s="205"/>
      <c r="F327" s="205"/>
      <c r="G327" s="61"/>
      <c r="H327" s="61"/>
      <c r="I327" s="61"/>
      <c r="J327" s="61"/>
      <c r="K327" s="61"/>
      <c r="L327" s="222"/>
      <c r="M327" s="222"/>
      <c r="N327" s="222"/>
      <c r="O327" s="205"/>
    </row>
    <row r="328" spans="1:15" x14ac:dyDescent="0.2">
      <c r="A328" s="205"/>
      <c r="B328" s="205"/>
      <c r="C328" s="205"/>
      <c r="D328" s="205"/>
      <c r="E328" s="205"/>
      <c r="F328" s="205"/>
      <c r="G328" s="61"/>
      <c r="H328" s="61"/>
      <c r="I328" s="61"/>
      <c r="J328" s="61"/>
      <c r="K328" s="61"/>
      <c r="L328" s="222"/>
      <c r="M328" s="222"/>
      <c r="N328" s="222"/>
      <c r="O328" s="205"/>
    </row>
    <row r="329" spans="1:15" x14ac:dyDescent="0.2">
      <c r="A329" s="205"/>
      <c r="B329" s="205"/>
      <c r="C329" s="205"/>
      <c r="D329" s="205"/>
      <c r="E329" s="205"/>
      <c r="F329" s="205"/>
      <c r="G329" s="61"/>
      <c r="H329" s="61"/>
      <c r="I329" s="61"/>
      <c r="J329" s="61"/>
      <c r="K329" s="61"/>
      <c r="L329" s="222"/>
      <c r="M329" s="222"/>
      <c r="N329" s="222"/>
      <c r="O329" s="205"/>
    </row>
    <row r="330" spans="1:15" x14ac:dyDescent="0.2">
      <c r="A330" s="205"/>
      <c r="B330" s="205"/>
      <c r="C330" s="205"/>
      <c r="D330" s="205"/>
      <c r="E330" s="205"/>
      <c r="F330" s="205"/>
      <c r="G330" s="61"/>
      <c r="H330" s="61"/>
      <c r="I330" s="61"/>
      <c r="J330" s="61"/>
      <c r="K330" s="61"/>
      <c r="L330" s="222"/>
      <c r="M330" s="222"/>
      <c r="N330" s="222"/>
      <c r="O330" s="205"/>
    </row>
    <row r="331" spans="1:15" x14ac:dyDescent="0.2">
      <c r="A331" s="205"/>
      <c r="B331" s="205"/>
      <c r="C331" s="205"/>
      <c r="D331" s="205"/>
      <c r="E331" s="205"/>
      <c r="F331" s="205"/>
      <c r="G331" s="61"/>
      <c r="H331" s="61"/>
      <c r="I331" s="61"/>
      <c r="J331" s="61"/>
      <c r="K331" s="61"/>
      <c r="L331" s="222"/>
      <c r="M331" s="222"/>
      <c r="N331" s="222"/>
      <c r="O331" s="205"/>
    </row>
    <row r="332" spans="1:15" x14ac:dyDescent="0.2">
      <c r="A332" s="205"/>
      <c r="B332" s="205"/>
      <c r="C332" s="205"/>
      <c r="D332" s="205"/>
      <c r="E332" s="205"/>
      <c r="F332" s="205"/>
      <c r="G332" s="61"/>
      <c r="H332" s="61"/>
      <c r="I332" s="61"/>
      <c r="J332" s="61"/>
      <c r="K332" s="61"/>
      <c r="L332" s="222"/>
      <c r="M332" s="222"/>
      <c r="N332" s="222"/>
      <c r="O332" s="205"/>
    </row>
    <row r="333" spans="1:15" x14ac:dyDescent="0.2">
      <c r="A333" s="205"/>
      <c r="B333" s="205"/>
      <c r="C333" s="205"/>
      <c r="D333" s="205"/>
      <c r="E333" s="205"/>
      <c r="F333" s="205"/>
      <c r="G333" s="61"/>
      <c r="H333" s="61"/>
      <c r="I333" s="61"/>
      <c r="J333" s="61"/>
      <c r="K333" s="61"/>
      <c r="L333" s="222"/>
      <c r="M333" s="222"/>
      <c r="N333" s="222"/>
      <c r="O333" s="205"/>
    </row>
    <row r="334" spans="1:15" x14ac:dyDescent="0.2">
      <c r="A334" s="205"/>
      <c r="B334" s="205"/>
      <c r="C334" s="205"/>
      <c r="D334" s="205"/>
      <c r="E334" s="205"/>
      <c r="F334" s="205"/>
      <c r="G334" s="61"/>
      <c r="H334" s="61"/>
      <c r="I334" s="61"/>
      <c r="J334" s="61"/>
      <c r="K334" s="61"/>
      <c r="L334" s="222"/>
      <c r="M334" s="222"/>
      <c r="N334" s="222"/>
      <c r="O334" s="205"/>
    </row>
    <row r="335" spans="1:15" x14ac:dyDescent="0.2">
      <c r="A335" s="205"/>
      <c r="B335" s="205"/>
      <c r="C335" s="205"/>
      <c r="D335" s="205"/>
      <c r="E335" s="205"/>
      <c r="F335" s="205"/>
      <c r="G335" s="61"/>
      <c r="H335" s="61"/>
      <c r="I335" s="61"/>
      <c r="J335" s="61"/>
      <c r="K335" s="61"/>
      <c r="L335" s="222"/>
      <c r="M335" s="222"/>
      <c r="N335" s="222"/>
      <c r="O335" s="205"/>
    </row>
    <row r="336" spans="1:15" x14ac:dyDescent="0.2">
      <c r="A336" s="205"/>
      <c r="B336" s="205"/>
      <c r="C336" s="205"/>
      <c r="D336" s="205"/>
      <c r="E336" s="205"/>
      <c r="F336" s="205"/>
      <c r="G336" s="61"/>
      <c r="H336" s="61"/>
      <c r="I336" s="61"/>
      <c r="J336" s="61"/>
      <c r="K336" s="61"/>
      <c r="L336" s="222"/>
      <c r="M336" s="222"/>
      <c r="N336" s="222"/>
      <c r="O336" s="205"/>
    </row>
    <row r="337" spans="1:15" x14ac:dyDescent="0.2">
      <c r="A337" s="205"/>
      <c r="B337" s="205"/>
      <c r="C337" s="205"/>
      <c r="D337" s="205"/>
      <c r="E337" s="205"/>
      <c r="F337" s="205"/>
      <c r="G337" s="61"/>
      <c r="H337" s="61"/>
      <c r="I337" s="61"/>
      <c r="J337" s="61"/>
      <c r="K337" s="61"/>
      <c r="L337" s="222"/>
      <c r="M337" s="222"/>
      <c r="N337" s="222"/>
      <c r="O337" s="205"/>
    </row>
    <row r="338" spans="1:15" x14ac:dyDescent="0.2">
      <c r="A338" s="205"/>
      <c r="B338" s="205"/>
      <c r="C338" s="205"/>
      <c r="D338" s="205"/>
      <c r="E338" s="205"/>
      <c r="F338" s="205"/>
      <c r="G338" s="61"/>
      <c r="H338" s="61"/>
      <c r="I338" s="61"/>
      <c r="J338" s="61"/>
      <c r="K338" s="61"/>
      <c r="L338" s="222"/>
      <c r="M338" s="222"/>
      <c r="N338" s="222"/>
      <c r="O338" s="205"/>
    </row>
    <row r="339" spans="1:15" x14ac:dyDescent="0.2">
      <c r="A339" s="205"/>
      <c r="B339" s="205"/>
      <c r="C339" s="205"/>
      <c r="D339" s="205"/>
      <c r="E339" s="205"/>
      <c r="F339" s="205"/>
      <c r="G339" s="61"/>
      <c r="H339" s="61"/>
      <c r="I339" s="61"/>
      <c r="J339" s="61"/>
      <c r="K339" s="61"/>
      <c r="L339" s="222"/>
      <c r="M339" s="222"/>
      <c r="N339" s="222"/>
      <c r="O339" s="205"/>
    </row>
    <row r="340" spans="1:15" x14ac:dyDescent="0.2">
      <c r="A340" s="205"/>
      <c r="B340" s="205"/>
      <c r="C340" s="205"/>
      <c r="D340" s="205"/>
      <c r="E340" s="205"/>
      <c r="F340" s="205"/>
      <c r="G340" s="61"/>
      <c r="H340" s="61"/>
      <c r="I340" s="61"/>
      <c r="J340" s="61"/>
      <c r="K340" s="61"/>
      <c r="L340" s="222"/>
      <c r="M340" s="222"/>
      <c r="N340" s="222"/>
      <c r="O340" s="205"/>
    </row>
    <row r="341" spans="1:15" x14ac:dyDescent="0.2">
      <c r="A341" s="205"/>
      <c r="B341" s="205"/>
      <c r="C341" s="205"/>
      <c r="D341" s="205"/>
      <c r="E341" s="205"/>
      <c r="F341" s="205"/>
      <c r="G341" s="61"/>
      <c r="H341" s="61"/>
      <c r="I341" s="61"/>
      <c r="J341" s="61"/>
      <c r="K341" s="61"/>
      <c r="L341" s="222"/>
      <c r="M341" s="222"/>
      <c r="N341" s="222"/>
      <c r="O341" s="205"/>
    </row>
    <row r="342" spans="1:15" x14ac:dyDescent="0.2">
      <c r="A342" s="205"/>
      <c r="B342" s="205"/>
      <c r="C342" s="205"/>
      <c r="D342" s="205"/>
      <c r="E342" s="205"/>
      <c r="F342" s="205"/>
      <c r="G342" s="61"/>
      <c r="H342" s="61"/>
      <c r="I342" s="61"/>
      <c r="J342" s="61"/>
      <c r="K342" s="61"/>
      <c r="L342" s="222"/>
      <c r="M342" s="222"/>
      <c r="N342" s="222"/>
      <c r="O342" s="205"/>
    </row>
    <row r="343" spans="1:15" x14ac:dyDescent="0.2">
      <c r="A343" s="205"/>
      <c r="B343" s="205"/>
      <c r="C343" s="205"/>
      <c r="D343" s="205"/>
      <c r="E343" s="205"/>
      <c r="F343" s="205"/>
      <c r="G343" s="61"/>
      <c r="H343" s="61"/>
      <c r="I343" s="61"/>
      <c r="J343" s="61"/>
      <c r="K343" s="61"/>
      <c r="L343" s="222"/>
      <c r="M343" s="222"/>
      <c r="N343" s="222"/>
      <c r="O343" s="205"/>
    </row>
    <row r="344" spans="1:15" x14ac:dyDescent="0.2">
      <c r="A344" s="205"/>
      <c r="B344" s="205"/>
      <c r="C344" s="205"/>
      <c r="D344" s="205"/>
      <c r="E344" s="205"/>
      <c r="F344" s="205"/>
      <c r="G344" s="61"/>
      <c r="H344" s="61"/>
      <c r="I344" s="61"/>
      <c r="J344" s="61"/>
      <c r="K344" s="61"/>
      <c r="L344" s="222"/>
      <c r="M344" s="222"/>
      <c r="N344" s="222"/>
      <c r="O344" s="205"/>
    </row>
    <row r="345" spans="1:15" x14ac:dyDescent="0.2">
      <c r="A345" s="205"/>
      <c r="B345" s="205"/>
      <c r="C345" s="205"/>
      <c r="D345" s="205"/>
      <c r="E345" s="205"/>
      <c r="F345" s="205"/>
      <c r="G345" s="61"/>
      <c r="H345" s="61"/>
      <c r="I345" s="61"/>
      <c r="J345" s="61"/>
      <c r="K345" s="61"/>
      <c r="L345" s="222"/>
      <c r="M345" s="222"/>
      <c r="N345" s="222"/>
      <c r="O345" s="205"/>
    </row>
    <row r="346" spans="1:15" x14ac:dyDescent="0.2">
      <c r="A346" s="205"/>
      <c r="B346" s="205"/>
      <c r="C346" s="205"/>
      <c r="D346" s="205"/>
      <c r="E346" s="205"/>
      <c r="F346" s="205"/>
      <c r="G346" s="61"/>
      <c r="H346" s="61"/>
      <c r="I346" s="61"/>
      <c r="J346" s="61"/>
      <c r="K346" s="61"/>
      <c r="L346" s="222"/>
      <c r="M346" s="222"/>
      <c r="N346" s="222"/>
      <c r="O346" s="205"/>
    </row>
    <row r="347" spans="1:15" x14ac:dyDescent="0.2">
      <c r="A347" s="205"/>
      <c r="B347" s="205"/>
      <c r="C347" s="205"/>
      <c r="D347" s="205"/>
      <c r="E347" s="205"/>
      <c r="F347" s="205"/>
      <c r="G347" s="61"/>
      <c r="H347" s="61"/>
      <c r="I347" s="61"/>
      <c r="J347" s="61"/>
      <c r="K347" s="61"/>
      <c r="L347" s="222"/>
      <c r="M347" s="222"/>
      <c r="N347" s="222"/>
      <c r="O347" s="205"/>
    </row>
    <row r="348" spans="1:15" x14ac:dyDescent="0.2">
      <c r="A348" s="205"/>
      <c r="B348" s="205"/>
      <c r="C348" s="205"/>
      <c r="D348" s="205"/>
      <c r="E348" s="205"/>
      <c r="F348" s="205"/>
      <c r="G348" s="61"/>
      <c r="H348" s="61"/>
      <c r="I348" s="61"/>
      <c r="J348" s="61"/>
      <c r="K348" s="61"/>
      <c r="L348" s="222"/>
      <c r="M348" s="222"/>
      <c r="N348" s="222"/>
      <c r="O348" s="205"/>
    </row>
    <row r="349" spans="1:15" x14ac:dyDescent="0.2">
      <c r="A349" s="205"/>
      <c r="B349" s="205"/>
      <c r="C349" s="205"/>
      <c r="D349" s="205"/>
      <c r="E349" s="205"/>
      <c r="F349" s="205"/>
      <c r="G349" s="61"/>
      <c r="H349" s="61"/>
      <c r="I349" s="61"/>
      <c r="J349" s="61"/>
      <c r="K349" s="61"/>
      <c r="L349" s="222"/>
      <c r="M349" s="222"/>
      <c r="N349" s="222"/>
      <c r="O349" s="205"/>
    </row>
    <row r="350" spans="1:15" x14ac:dyDescent="0.2">
      <c r="A350" s="205"/>
      <c r="B350" s="205"/>
      <c r="C350" s="205"/>
      <c r="D350" s="205"/>
      <c r="E350" s="205"/>
      <c r="F350" s="205"/>
      <c r="G350" s="61"/>
      <c r="H350" s="61"/>
      <c r="I350" s="61"/>
      <c r="J350" s="61"/>
      <c r="K350" s="61"/>
      <c r="L350" s="222"/>
      <c r="M350" s="222"/>
      <c r="N350" s="222"/>
      <c r="O350" s="205"/>
    </row>
    <row r="351" spans="1:15" x14ac:dyDescent="0.2">
      <c r="A351" s="205"/>
      <c r="B351" s="205"/>
      <c r="C351" s="205"/>
      <c r="D351" s="205"/>
      <c r="E351" s="205"/>
      <c r="F351" s="205"/>
      <c r="G351" s="61"/>
      <c r="H351" s="61"/>
      <c r="I351" s="61"/>
      <c r="J351" s="61"/>
      <c r="K351" s="61"/>
      <c r="L351" s="222"/>
      <c r="M351" s="222"/>
      <c r="N351" s="222"/>
      <c r="O351" s="205"/>
    </row>
    <row r="352" spans="1:15" x14ac:dyDescent="0.2">
      <c r="A352" s="205"/>
      <c r="B352" s="205"/>
      <c r="C352" s="205"/>
      <c r="D352" s="205"/>
      <c r="E352" s="205"/>
      <c r="F352" s="205"/>
      <c r="G352" s="61"/>
      <c r="H352" s="61"/>
      <c r="I352" s="61"/>
      <c r="J352" s="61"/>
      <c r="K352" s="61"/>
      <c r="L352" s="222"/>
      <c r="M352" s="222"/>
      <c r="N352" s="222"/>
      <c r="O352" s="205"/>
    </row>
    <row r="353" spans="1:15" x14ac:dyDescent="0.2">
      <c r="A353" s="205"/>
      <c r="B353" s="205"/>
      <c r="C353" s="205"/>
      <c r="D353" s="205"/>
      <c r="E353" s="205"/>
      <c r="F353" s="205"/>
      <c r="G353" s="61"/>
      <c r="H353" s="61"/>
      <c r="I353" s="61"/>
      <c r="J353" s="61"/>
      <c r="K353" s="61"/>
      <c r="L353" s="222"/>
      <c r="M353" s="222"/>
      <c r="N353" s="222"/>
      <c r="O353" s="205"/>
    </row>
    <row r="354" spans="1:15" x14ac:dyDescent="0.2">
      <c r="A354" s="205"/>
      <c r="B354" s="205"/>
      <c r="C354" s="205"/>
      <c r="D354" s="205"/>
      <c r="E354" s="205"/>
      <c r="F354" s="205"/>
      <c r="G354" s="61"/>
      <c r="H354" s="61"/>
      <c r="I354" s="61"/>
      <c r="J354" s="61"/>
      <c r="K354" s="61"/>
      <c r="L354" s="222"/>
      <c r="M354" s="222"/>
      <c r="N354" s="222"/>
      <c r="O354" s="205"/>
    </row>
    <row r="355" spans="1:15" x14ac:dyDescent="0.2">
      <c r="A355" s="205"/>
      <c r="B355" s="205"/>
      <c r="C355" s="205"/>
      <c r="D355" s="205"/>
      <c r="E355" s="205"/>
      <c r="F355" s="205"/>
      <c r="G355" s="61"/>
      <c r="H355" s="61"/>
      <c r="I355" s="61"/>
      <c r="J355" s="61"/>
      <c r="K355" s="61"/>
      <c r="L355" s="222"/>
      <c r="M355" s="222"/>
      <c r="N355" s="222"/>
      <c r="O355" s="205"/>
    </row>
    <row r="356" spans="1:15" x14ac:dyDescent="0.2">
      <c r="A356" s="205"/>
      <c r="B356" s="205"/>
      <c r="C356" s="205"/>
      <c r="D356" s="205"/>
      <c r="E356" s="205"/>
      <c r="F356" s="205"/>
      <c r="G356" s="61"/>
      <c r="H356" s="61"/>
      <c r="I356" s="61"/>
      <c r="J356" s="61"/>
      <c r="K356" s="61"/>
      <c r="L356" s="222"/>
      <c r="M356" s="222"/>
      <c r="N356" s="222"/>
      <c r="O356" s="205"/>
    </row>
    <row r="357" spans="1:15" x14ac:dyDescent="0.2">
      <c r="A357" s="205"/>
      <c r="B357" s="205"/>
      <c r="C357" s="205"/>
      <c r="D357" s="205"/>
      <c r="E357" s="205"/>
      <c r="F357" s="205"/>
      <c r="G357" s="61"/>
      <c r="H357" s="61"/>
      <c r="I357" s="61"/>
      <c r="J357" s="61"/>
      <c r="K357" s="61"/>
      <c r="L357" s="222"/>
      <c r="M357" s="222"/>
      <c r="N357" s="222"/>
      <c r="O357" s="205"/>
    </row>
    <row r="358" spans="1:15" x14ac:dyDescent="0.2">
      <c r="A358" s="205"/>
      <c r="B358" s="205"/>
      <c r="C358" s="205"/>
      <c r="D358" s="205"/>
      <c r="E358" s="205"/>
      <c r="F358" s="205"/>
      <c r="G358" s="61"/>
      <c r="H358" s="61"/>
      <c r="I358" s="61"/>
      <c r="J358" s="61"/>
      <c r="K358" s="61"/>
      <c r="L358" s="222"/>
      <c r="M358" s="222"/>
      <c r="N358" s="222"/>
      <c r="O358" s="205"/>
    </row>
    <row r="359" spans="1:15" x14ac:dyDescent="0.2">
      <c r="A359" s="205"/>
      <c r="B359" s="205"/>
      <c r="C359" s="205"/>
      <c r="D359" s="205"/>
      <c r="E359" s="205"/>
      <c r="F359" s="205"/>
      <c r="G359" s="61"/>
      <c r="H359" s="61"/>
      <c r="I359" s="61"/>
      <c r="J359" s="61"/>
      <c r="K359" s="61"/>
      <c r="L359" s="222"/>
      <c r="M359" s="222"/>
      <c r="N359" s="222"/>
      <c r="O359" s="205"/>
    </row>
    <row r="360" spans="1:15" x14ac:dyDescent="0.2">
      <c r="A360" s="205"/>
      <c r="B360" s="205"/>
      <c r="C360" s="205"/>
      <c r="D360" s="205"/>
      <c r="E360" s="205"/>
      <c r="F360" s="205"/>
      <c r="G360" s="61"/>
      <c r="H360" s="61"/>
      <c r="I360" s="61"/>
      <c r="J360" s="61"/>
      <c r="K360" s="61"/>
      <c r="L360" s="222"/>
      <c r="M360" s="222"/>
      <c r="N360" s="222"/>
      <c r="O360" s="205"/>
    </row>
    <row r="361" spans="1:15" x14ac:dyDescent="0.2">
      <c r="A361" s="205"/>
      <c r="B361" s="205"/>
      <c r="C361" s="205"/>
      <c r="D361" s="205"/>
      <c r="E361" s="205"/>
      <c r="F361" s="205"/>
      <c r="G361" s="61"/>
      <c r="H361" s="61"/>
      <c r="I361" s="61"/>
      <c r="J361" s="61"/>
      <c r="K361" s="61"/>
      <c r="L361" s="222"/>
      <c r="M361" s="222"/>
      <c r="N361" s="222"/>
      <c r="O361" s="205"/>
    </row>
    <row r="362" spans="1:15" x14ac:dyDescent="0.2">
      <c r="A362" s="205"/>
      <c r="B362" s="205"/>
      <c r="C362" s="205"/>
      <c r="D362" s="205"/>
      <c r="E362" s="205"/>
      <c r="F362" s="205"/>
      <c r="G362" s="61"/>
      <c r="H362" s="61"/>
      <c r="I362" s="61"/>
      <c r="J362" s="61"/>
      <c r="K362" s="61"/>
      <c r="L362" s="222"/>
      <c r="M362" s="222"/>
      <c r="N362" s="222"/>
      <c r="O362" s="205"/>
    </row>
    <row r="363" spans="1:15" x14ac:dyDescent="0.2">
      <c r="A363" s="205"/>
      <c r="B363" s="205"/>
      <c r="C363" s="205"/>
      <c r="D363" s="205"/>
      <c r="E363" s="205"/>
      <c r="F363" s="205"/>
      <c r="G363" s="61"/>
      <c r="H363" s="61"/>
      <c r="I363" s="61"/>
      <c r="J363" s="61"/>
      <c r="K363" s="61"/>
      <c r="L363" s="222"/>
      <c r="M363" s="222"/>
      <c r="N363" s="222"/>
      <c r="O363" s="205"/>
    </row>
    <row r="364" spans="1:15" x14ac:dyDescent="0.2">
      <c r="A364" s="205"/>
      <c r="B364" s="205"/>
      <c r="C364" s="205"/>
      <c r="D364" s="205"/>
      <c r="E364" s="205"/>
      <c r="F364" s="205"/>
      <c r="G364" s="61"/>
      <c r="H364" s="61"/>
      <c r="I364" s="61"/>
      <c r="J364" s="61"/>
      <c r="K364" s="61"/>
      <c r="L364" s="222"/>
      <c r="M364" s="222"/>
      <c r="N364" s="222"/>
      <c r="O364" s="205"/>
    </row>
    <row r="365" spans="1:15" x14ac:dyDescent="0.2">
      <c r="A365" s="205"/>
      <c r="B365" s="205"/>
      <c r="C365" s="205"/>
      <c r="D365" s="205"/>
      <c r="E365" s="205"/>
      <c r="F365" s="205"/>
      <c r="G365" s="61"/>
      <c r="H365" s="61"/>
      <c r="I365" s="61"/>
      <c r="J365" s="61"/>
      <c r="K365" s="61"/>
      <c r="L365" s="222"/>
      <c r="M365" s="222"/>
      <c r="N365" s="222"/>
      <c r="O365" s="205"/>
    </row>
    <row r="366" spans="1:15" x14ac:dyDescent="0.2">
      <c r="A366" s="205"/>
      <c r="B366" s="205"/>
      <c r="C366" s="205"/>
      <c r="D366" s="205"/>
      <c r="E366" s="205"/>
      <c r="F366" s="205"/>
      <c r="G366" s="61"/>
      <c r="H366" s="61"/>
      <c r="I366" s="61"/>
      <c r="J366" s="61"/>
      <c r="K366" s="61"/>
      <c r="L366" s="222"/>
      <c r="M366" s="222"/>
      <c r="N366" s="222"/>
      <c r="O366" s="205"/>
    </row>
    <row r="367" spans="1:15" x14ac:dyDescent="0.2">
      <c r="A367" s="205"/>
      <c r="B367" s="205"/>
      <c r="C367" s="205"/>
      <c r="D367" s="205"/>
      <c r="E367" s="205"/>
      <c r="F367" s="205"/>
      <c r="G367" s="61"/>
      <c r="H367" s="61"/>
      <c r="I367" s="61"/>
      <c r="J367" s="61"/>
      <c r="K367" s="61"/>
      <c r="L367" s="222"/>
      <c r="M367" s="222"/>
      <c r="N367" s="222"/>
      <c r="O367" s="205"/>
    </row>
    <row r="368" spans="1:15" x14ac:dyDescent="0.2">
      <c r="A368" s="205"/>
      <c r="B368" s="205"/>
      <c r="C368" s="205"/>
      <c r="D368" s="205"/>
      <c r="E368" s="205"/>
      <c r="F368" s="205"/>
      <c r="G368" s="61"/>
      <c r="H368" s="61"/>
      <c r="I368" s="61"/>
      <c r="J368" s="61"/>
      <c r="K368" s="61"/>
      <c r="L368" s="222"/>
      <c r="M368" s="222"/>
      <c r="N368" s="222"/>
      <c r="O368" s="205"/>
    </row>
    <row r="369" spans="1:15" x14ac:dyDescent="0.2">
      <c r="A369" s="205"/>
      <c r="B369" s="205"/>
      <c r="C369" s="205"/>
      <c r="D369" s="205"/>
      <c r="E369" s="205"/>
      <c r="F369" s="205"/>
      <c r="G369" s="61"/>
      <c r="H369" s="61"/>
      <c r="I369" s="61"/>
      <c r="J369" s="61"/>
      <c r="K369" s="61"/>
      <c r="L369" s="222"/>
      <c r="M369" s="222"/>
      <c r="N369" s="222"/>
      <c r="O369" s="205"/>
    </row>
    <row r="370" spans="1:15" x14ac:dyDescent="0.2">
      <c r="A370" s="205"/>
      <c r="B370" s="205"/>
      <c r="C370" s="205"/>
      <c r="D370" s="205"/>
      <c r="E370" s="205"/>
      <c r="F370" s="205"/>
      <c r="G370" s="61"/>
      <c r="H370" s="61"/>
      <c r="I370" s="61"/>
      <c r="J370" s="61"/>
      <c r="K370" s="61"/>
      <c r="L370" s="222"/>
      <c r="M370" s="222"/>
      <c r="N370" s="222"/>
      <c r="O370" s="205"/>
    </row>
    <row r="371" spans="1:15" x14ac:dyDescent="0.2">
      <c r="A371" s="205"/>
      <c r="B371" s="205"/>
      <c r="C371" s="205"/>
      <c r="D371" s="205"/>
      <c r="E371" s="205"/>
      <c r="F371" s="205"/>
      <c r="G371" s="61"/>
      <c r="H371" s="61"/>
      <c r="I371" s="61"/>
      <c r="J371" s="61"/>
      <c r="K371" s="61"/>
      <c r="L371" s="222"/>
      <c r="M371" s="222"/>
      <c r="N371" s="222"/>
      <c r="O371" s="205"/>
    </row>
    <row r="372" spans="1:15" x14ac:dyDescent="0.2">
      <c r="A372" s="205"/>
      <c r="B372" s="205"/>
      <c r="C372" s="205"/>
      <c r="D372" s="205"/>
      <c r="E372" s="205"/>
      <c r="F372" s="205"/>
      <c r="G372" s="61"/>
      <c r="H372" s="61"/>
      <c r="I372" s="61"/>
      <c r="J372" s="61"/>
      <c r="K372" s="61"/>
      <c r="L372" s="222"/>
      <c r="M372" s="222"/>
      <c r="N372" s="222"/>
      <c r="O372" s="205"/>
    </row>
    <row r="373" spans="1:15" x14ac:dyDescent="0.2">
      <c r="A373" s="205"/>
      <c r="B373" s="205"/>
      <c r="C373" s="205"/>
      <c r="D373" s="205"/>
      <c r="E373" s="205"/>
      <c r="F373" s="205"/>
      <c r="G373" s="61"/>
      <c r="H373" s="61"/>
      <c r="I373" s="61"/>
      <c r="J373" s="61"/>
      <c r="K373" s="61"/>
      <c r="L373" s="222"/>
      <c r="M373" s="222"/>
      <c r="N373" s="222"/>
      <c r="O373" s="205"/>
    </row>
    <row r="374" spans="1:15" x14ac:dyDescent="0.2">
      <c r="A374" s="205"/>
      <c r="B374" s="205"/>
      <c r="C374" s="205"/>
      <c r="D374" s="205"/>
      <c r="E374" s="205"/>
      <c r="F374" s="205"/>
      <c r="G374" s="61"/>
      <c r="H374" s="61"/>
      <c r="I374" s="61"/>
      <c r="J374" s="61"/>
      <c r="K374" s="61"/>
      <c r="L374" s="222"/>
      <c r="M374" s="222"/>
      <c r="N374" s="222"/>
      <c r="O374" s="205"/>
    </row>
    <row r="375" spans="1:15" x14ac:dyDescent="0.2">
      <c r="A375" s="205"/>
      <c r="B375" s="205"/>
      <c r="C375" s="205"/>
      <c r="D375" s="205"/>
      <c r="E375" s="205"/>
      <c r="F375" s="205"/>
      <c r="G375" s="61"/>
      <c r="H375" s="61"/>
      <c r="I375" s="61"/>
      <c r="J375" s="61"/>
      <c r="K375" s="61"/>
      <c r="L375" s="222"/>
      <c r="M375" s="222"/>
      <c r="N375" s="222"/>
      <c r="O375" s="205"/>
    </row>
    <row r="376" spans="1:15" x14ac:dyDescent="0.2">
      <c r="A376" s="205"/>
      <c r="B376" s="205"/>
      <c r="C376" s="205"/>
      <c r="D376" s="205"/>
      <c r="E376" s="205"/>
      <c r="F376" s="205"/>
      <c r="G376" s="61"/>
      <c r="H376" s="61"/>
      <c r="I376" s="61"/>
      <c r="J376" s="61"/>
      <c r="K376" s="61"/>
      <c r="L376" s="222"/>
      <c r="M376" s="222"/>
      <c r="N376" s="222"/>
      <c r="O376" s="205"/>
    </row>
    <row r="377" spans="1:15" x14ac:dyDescent="0.2">
      <c r="A377" s="205"/>
      <c r="B377" s="205"/>
      <c r="C377" s="205"/>
      <c r="D377" s="205"/>
      <c r="E377" s="205"/>
      <c r="F377" s="205"/>
      <c r="G377" s="61"/>
      <c r="H377" s="61"/>
      <c r="I377" s="61"/>
      <c r="J377" s="61"/>
      <c r="K377" s="61"/>
      <c r="L377" s="222"/>
      <c r="M377" s="222"/>
      <c r="N377" s="222"/>
      <c r="O377" s="205"/>
    </row>
    <row r="378" spans="1:15" x14ac:dyDescent="0.2">
      <c r="A378" s="205"/>
      <c r="B378" s="205"/>
      <c r="C378" s="205"/>
      <c r="D378" s="205"/>
      <c r="E378" s="205"/>
      <c r="F378" s="205"/>
      <c r="G378" s="61"/>
      <c r="H378" s="61"/>
      <c r="I378" s="61"/>
      <c r="J378" s="61"/>
      <c r="K378" s="61"/>
      <c r="L378" s="222"/>
      <c r="M378" s="222"/>
      <c r="N378" s="222"/>
      <c r="O378" s="205"/>
    </row>
    <row r="379" spans="1:15" x14ac:dyDescent="0.2">
      <c r="A379" s="205"/>
      <c r="B379" s="205"/>
      <c r="C379" s="205"/>
      <c r="D379" s="205"/>
      <c r="E379" s="205"/>
      <c r="F379" s="205"/>
      <c r="G379" s="61"/>
      <c r="H379" s="61"/>
      <c r="I379" s="61"/>
      <c r="J379" s="61"/>
      <c r="K379" s="61"/>
      <c r="L379" s="222"/>
      <c r="M379" s="222"/>
      <c r="N379" s="222"/>
      <c r="O379" s="205"/>
    </row>
    <row r="380" spans="1:15" x14ac:dyDescent="0.2">
      <c r="A380" s="205"/>
      <c r="B380" s="205"/>
      <c r="C380" s="205"/>
      <c r="D380" s="205"/>
      <c r="E380" s="205"/>
      <c r="F380" s="205"/>
      <c r="G380" s="61"/>
      <c r="H380" s="61"/>
      <c r="I380" s="61"/>
      <c r="J380" s="61"/>
      <c r="K380" s="61"/>
      <c r="L380" s="222"/>
      <c r="M380" s="222"/>
      <c r="N380" s="222"/>
      <c r="O380" s="205"/>
    </row>
    <row r="381" spans="1:15" x14ac:dyDescent="0.2">
      <c r="A381" s="205"/>
      <c r="B381" s="205"/>
      <c r="C381" s="205"/>
      <c r="D381" s="205"/>
      <c r="E381" s="205"/>
      <c r="F381" s="205"/>
      <c r="G381" s="61"/>
      <c r="H381" s="61"/>
      <c r="I381" s="61"/>
      <c r="J381" s="61"/>
      <c r="K381" s="61"/>
      <c r="L381" s="222"/>
      <c r="M381" s="222"/>
      <c r="N381" s="222"/>
      <c r="O381" s="205"/>
    </row>
    <row r="382" spans="1:15" x14ac:dyDescent="0.2">
      <c r="A382" s="205"/>
      <c r="B382" s="205"/>
      <c r="C382" s="205"/>
      <c r="D382" s="205"/>
      <c r="E382" s="205"/>
      <c r="F382" s="205"/>
      <c r="G382" s="61"/>
      <c r="H382" s="61"/>
      <c r="I382" s="61"/>
      <c r="J382" s="61"/>
      <c r="K382" s="61"/>
      <c r="L382" s="222"/>
      <c r="M382" s="222"/>
      <c r="N382" s="222"/>
      <c r="O382" s="205"/>
    </row>
    <row r="383" spans="1:15" x14ac:dyDescent="0.2">
      <c r="A383" s="205"/>
      <c r="B383" s="205"/>
      <c r="C383" s="205"/>
      <c r="D383" s="205"/>
      <c r="E383" s="205"/>
      <c r="F383" s="205"/>
      <c r="G383" s="61"/>
      <c r="H383" s="61"/>
      <c r="I383" s="61"/>
      <c r="J383" s="61"/>
      <c r="K383" s="61"/>
      <c r="L383" s="222"/>
      <c r="M383" s="222"/>
      <c r="N383" s="222"/>
      <c r="O383" s="205"/>
    </row>
    <row r="384" spans="1:15" x14ac:dyDescent="0.2">
      <c r="A384" s="205"/>
      <c r="B384" s="205"/>
      <c r="C384" s="205"/>
      <c r="D384" s="205"/>
      <c r="E384" s="205"/>
      <c r="F384" s="205"/>
      <c r="G384" s="61"/>
      <c r="H384" s="61"/>
      <c r="I384" s="61"/>
      <c r="J384" s="61"/>
      <c r="K384" s="61"/>
      <c r="L384" s="222"/>
      <c r="M384" s="222"/>
      <c r="N384" s="222"/>
      <c r="O384" s="205"/>
    </row>
    <row r="385" spans="1:15" x14ac:dyDescent="0.2">
      <c r="A385" s="205"/>
      <c r="B385" s="205"/>
      <c r="C385" s="205"/>
      <c r="D385" s="205"/>
      <c r="E385" s="205"/>
      <c r="F385" s="205"/>
      <c r="G385" s="61"/>
      <c r="H385" s="61"/>
      <c r="I385" s="61"/>
      <c r="J385" s="61"/>
      <c r="K385" s="61"/>
      <c r="L385" s="222"/>
      <c r="M385" s="222"/>
      <c r="N385" s="222"/>
      <c r="O385" s="205"/>
    </row>
    <row r="386" spans="1:15" x14ac:dyDescent="0.2">
      <c r="A386" s="205"/>
      <c r="B386" s="205"/>
      <c r="C386" s="205"/>
      <c r="D386" s="205"/>
      <c r="E386" s="205"/>
      <c r="F386" s="205"/>
      <c r="G386" s="61"/>
      <c r="H386" s="61"/>
      <c r="I386" s="61"/>
      <c r="J386" s="61"/>
      <c r="K386" s="61"/>
      <c r="L386" s="222"/>
      <c r="M386" s="222"/>
      <c r="N386" s="222"/>
      <c r="O386" s="205"/>
    </row>
    <row r="387" spans="1:15" x14ac:dyDescent="0.2">
      <c r="A387" s="205"/>
      <c r="B387" s="205"/>
      <c r="C387" s="205"/>
      <c r="D387" s="205"/>
      <c r="E387" s="205"/>
      <c r="F387" s="205"/>
      <c r="G387" s="61"/>
      <c r="H387" s="61"/>
      <c r="I387" s="61"/>
      <c r="J387" s="61"/>
      <c r="K387" s="61"/>
      <c r="L387" s="222"/>
      <c r="M387" s="222"/>
      <c r="N387" s="222"/>
      <c r="O387" s="205"/>
    </row>
    <row r="388" spans="1:15" x14ac:dyDescent="0.2">
      <c r="A388" s="205"/>
      <c r="B388" s="205"/>
      <c r="C388" s="205"/>
      <c r="D388" s="205"/>
      <c r="E388" s="205"/>
      <c r="F388" s="205"/>
      <c r="G388" s="61"/>
      <c r="H388" s="61"/>
      <c r="I388" s="61"/>
      <c r="J388" s="61"/>
      <c r="K388" s="61"/>
      <c r="L388" s="222"/>
      <c r="M388" s="222"/>
      <c r="N388" s="222"/>
      <c r="O388" s="205"/>
    </row>
    <row r="389" spans="1:15" x14ac:dyDescent="0.2">
      <c r="A389" s="205"/>
      <c r="B389" s="205"/>
      <c r="C389" s="205"/>
      <c r="D389" s="205"/>
      <c r="E389" s="205"/>
      <c r="F389" s="205"/>
      <c r="G389" s="61"/>
      <c r="H389" s="61"/>
      <c r="I389" s="61"/>
      <c r="J389" s="61"/>
      <c r="K389" s="61"/>
      <c r="L389" s="222"/>
      <c r="M389" s="222"/>
      <c r="N389" s="222"/>
      <c r="O389" s="205"/>
    </row>
    <row r="390" spans="1:15" x14ac:dyDescent="0.2">
      <c r="A390" s="220"/>
      <c r="B390" s="220"/>
      <c r="C390" s="220"/>
      <c r="D390" s="220"/>
      <c r="E390" s="220"/>
      <c r="F390" s="220"/>
      <c r="G390" s="215"/>
      <c r="H390" s="215"/>
      <c r="I390" s="215"/>
      <c r="J390" s="215"/>
      <c r="K390" s="215"/>
      <c r="L390" s="222"/>
      <c r="M390" s="222"/>
      <c r="N390" s="222"/>
      <c r="O390" s="220"/>
    </row>
    <row r="391" spans="1:15" x14ac:dyDescent="0.2">
      <c r="A391" s="220"/>
      <c r="B391" s="220"/>
      <c r="C391" s="220"/>
      <c r="D391" s="220"/>
      <c r="E391" s="220"/>
      <c r="F391" s="220"/>
      <c r="G391" s="215"/>
      <c r="H391" s="215"/>
      <c r="I391" s="215"/>
      <c r="J391" s="215"/>
      <c r="K391" s="215"/>
      <c r="L391" s="222"/>
      <c r="M391" s="222"/>
      <c r="N391" s="222"/>
      <c r="O391" s="220"/>
    </row>
    <row r="392" spans="1:15" x14ac:dyDescent="0.2">
      <c r="A392" s="220"/>
      <c r="B392" s="220"/>
      <c r="C392" s="220"/>
      <c r="D392" s="220"/>
      <c r="E392" s="220"/>
      <c r="F392" s="220"/>
      <c r="G392" s="215"/>
      <c r="H392" s="215"/>
      <c r="I392" s="215"/>
      <c r="J392" s="215"/>
      <c r="K392" s="215"/>
      <c r="L392" s="222"/>
      <c r="M392" s="222"/>
      <c r="N392" s="222"/>
      <c r="O392" s="220"/>
    </row>
    <row r="393" spans="1:15" x14ac:dyDescent="0.2">
      <c r="A393" s="220"/>
      <c r="B393" s="220"/>
      <c r="C393" s="220"/>
      <c r="D393" s="220"/>
      <c r="E393" s="220"/>
      <c r="F393" s="220"/>
      <c r="G393" s="215"/>
      <c r="H393" s="215"/>
      <c r="I393" s="215"/>
      <c r="J393" s="215"/>
      <c r="K393" s="215"/>
      <c r="L393" s="222"/>
      <c r="M393" s="222"/>
      <c r="N393" s="222"/>
      <c r="O393" s="220"/>
    </row>
    <row r="394" spans="1:15" x14ac:dyDescent="0.2">
      <c r="A394" s="220"/>
      <c r="B394" s="220"/>
      <c r="C394" s="220"/>
      <c r="D394" s="220"/>
      <c r="E394" s="220"/>
      <c r="F394" s="220"/>
      <c r="G394" s="215"/>
      <c r="H394" s="215"/>
      <c r="I394" s="215"/>
      <c r="J394" s="215"/>
      <c r="K394" s="215"/>
      <c r="L394" s="222"/>
      <c r="M394" s="222"/>
      <c r="N394" s="222"/>
      <c r="O394" s="220"/>
    </row>
    <row r="395" spans="1:15" x14ac:dyDescent="0.2">
      <c r="A395" s="220"/>
      <c r="B395" s="220"/>
      <c r="C395" s="220"/>
      <c r="D395" s="220"/>
      <c r="E395" s="220"/>
      <c r="F395" s="220"/>
      <c r="G395" s="215"/>
      <c r="H395" s="215"/>
      <c r="I395" s="215"/>
      <c r="J395" s="215"/>
      <c r="K395" s="215"/>
      <c r="L395" s="222"/>
      <c r="M395" s="222"/>
      <c r="N395" s="222"/>
      <c r="O395" s="220"/>
    </row>
    <row r="396" spans="1:15" x14ac:dyDescent="0.2">
      <c r="A396" s="220"/>
      <c r="B396" s="220"/>
      <c r="C396" s="220"/>
      <c r="D396" s="220"/>
      <c r="E396" s="220"/>
      <c r="F396" s="220"/>
      <c r="G396" s="215"/>
      <c r="H396" s="215"/>
      <c r="I396" s="215"/>
      <c r="J396" s="215"/>
      <c r="K396" s="215"/>
      <c r="L396" s="222"/>
      <c r="M396" s="222"/>
      <c r="N396" s="222"/>
      <c r="O396" s="220"/>
    </row>
    <row r="397" spans="1:15" x14ac:dyDescent="0.2">
      <c r="A397" s="220"/>
      <c r="B397" s="220"/>
      <c r="C397" s="220"/>
      <c r="D397" s="220"/>
      <c r="E397" s="220"/>
      <c r="F397" s="220"/>
      <c r="G397" s="215"/>
      <c r="H397" s="215"/>
      <c r="I397" s="215"/>
      <c r="J397" s="215"/>
      <c r="K397" s="215"/>
      <c r="L397" s="222"/>
      <c r="M397" s="222"/>
      <c r="N397" s="222"/>
      <c r="O397" s="220"/>
    </row>
    <row r="398" spans="1:15" x14ac:dyDescent="0.2">
      <c r="A398" s="220"/>
      <c r="B398" s="220"/>
      <c r="C398" s="220"/>
      <c r="D398" s="220"/>
      <c r="E398" s="220"/>
      <c r="F398" s="220"/>
      <c r="G398" s="215"/>
      <c r="H398" s="215"/>
      <c r="I398" s="215"/>
      <c r="J398" s="215"/>
      <c r="K398" s="215"/>
      <c r="L398" s="222"/>
      <c r="M398" s="222"/>
      <c r="N398" s="222"/>
      <c r="O398" s="220"/>
    </row>
    <row r="399" spans="1:15" x14ac:dyDescent="0.2">
      <c r="A399" s="220"/>
      <c r="B399" s="220"/>
      <c r="C399" s="220"/>
      <c r="D399" s="220"/>
      <c r="E399" s="220"/>
      <c r="F399" s="220"/>
      <c r="G399" s="215"/>
      <c r="H399" s="215"/>
      <c r="I399" s="215"/>
      <c r="J399" s="215"/>
      <c r="K399" s="215"/>
      <c r="L399" s="222"/>
      <c r="M399" s="222"/>
      <c r="N399" s="222"/>
      <c r="O399" s="220"/>
    </row>
    <row r="400" spans="1:15" x14ac:dyDescent="0.2">
      <c r="A400" s="220"/>
      <c r="B400" s="220"/>
      <c r="C400" s="220"/>
      <c r="D400" s="220"/>
      <c r="E400" s="220"/>
      <c r="F400" s="220"/>
      <c r="G400" s="215"/>
      <c r="H400" s="215"/>
      <c r="I400" s="215"/>
      <c r="J400" s="215"/>
      <c r="K400" s="215"/>
      <c r="L400" s="222"/>
      <c r="M400" s="222"/>
      <c r="N400" s="222"/>
      <c r="O400" s="220"/>
    </row>
    <row r="401" spans="1:15" x14ac:dyDescent="0.2">
      <c r="A401" s="220"/>
      <c r="B401" s="220"/>
      <c r="C401" s="220"/>
      <c r="D401" s="220"/>
      <c r="E401" s="220"/>
      <c r="F401" s="220"/>
      <c r="G401" s="215"/>
      <c r="H401" s="215"/>
      <c r="I401" s="215"/>
      <c r="J401" s="215"/>
      <c r="K401" s="215"/>
      <c r="L401" s="222"/>
      <c r="M401" s="222"/>
      <c r="N401" s="222"/>
      <c r="O401" s="220"/>
    </row>
    <row r="402" spans="1:15" x14ac:dyDescent="0.2">
      <c r="A402" s="220"/>
      <c r="B402" s="220"/>
      <c r="C402" s="220"/>
      <c r="D402" s="220"/>
      <c r="E402" s="220"/>
      <c r="F402" s="220"/>
      <c r="G402" s="215"/>
      <c r="H402" s="215"/>
      <c r="I402" s="215"/>
      <c r="J402" s="215"/>
      <c r="K402" s="215"/>
      <c r="L402" s="222"/>
      <c r="M402" s="222"/>
      <c r="N402" s="222"/>
      <c r="O402" s="220"/>
    </row>
    <row r="403" spans="1:15" x14ac:dyDescent="0.2">
      <c r="A403" s="220"/>
      <c r="B403" s="220"/>
      <c r="C403" s="220"/>
      <c r="D403" s="220"/>
      <c r="E403" s="220"/>
      <c r="F403" s="220"/>
      <c r="G403" s="215"/>
      <c r="H403" s="215"/>
      <c r="I403" s="215"/>
      <c r="J403" s="215"/>
      <c r="K403" s="215"/>
      <c r="L403" s="222"/>
      <c r="M403" s="222"/>
      <c r="N403" s="222"/>
      <c r="O403" s="220"/>
    </row>
    <row r="404" spans="1:15" x14ac:dyDescent="0.2">
      <c r="A404" s="220"/>
      <c r="B404" s="220"/>
      <c r="C404" s="220"/>
      <c r="D404" s="220"/>
      <c r="E404" s="220"/>
      <c r="F404" s="220"/>
      <c r="G404" s="215"/>
      <c r="H404" s="215"/>
      <c r="I404" s="215"/>
      <c r="J404" s="215"/>
      <c r="K404" s="215"/>
      <c r="L404" s="222"/>
      <c r="M404" s="222"/>
      <c r="N404" s="222"/>
      <c r="O404" s="220"/>
    </row>
    <row r="405" spans="1:15" x14ac:dyDescent="0.2">
      <c r="A405" s="220"/>
      <c r="B405" s="220"/>
      <c r="C405" s="220"/>
      <c r="D405" s="220"/>
      <c r="E405" s="220"/>
      <c r="F405" s="220"/>
      <c r="G405" s="215"/>
      <c r="H405" s="215"/>
      <c r="I405" s="215"/>
      <c r="J405" s="215"/>
      <c r="K405" s="215"/>
      <c r="L405" s="222"/>
      <c r="M405" s="222"/>
      <c r="N405" s="222"/>
      <c r="O405" s="220"/>
    </row>
    <row r="406" spans="1:15" x14ac:dyDescent="0.2">
      <c r="A406" s="220"/>
      <c r="B406" s="220"/>
      <c r="C406" s="220"/>
      <c r="D406" s="220"/>
      <c r="E406" s="220"/>
      <c r="F406" s="220"/>
      <c r="G406" s="215"/>
      <c r="H406" s="215"/>
      <c r="I406" s="215"/>
      <c r="J406" s="215"/>
      <c r="K406" s="215"/>
      <c r="L406" s="222"/>
      <c r="M406" s="222"/>
      <c r="N406" s="222"/>
      <c r="O406" s="220"/>
    </row>
    <row r="407" spans="1:15" x14ac:dyDescent="0.2">
      <c r="A407" s="220"/>
      <c r="B407" s="220"/>
      <c r="C407" s="220"/>
      <c r="D407" s="220"/>
      <c r="E407" s="220"/>
      <c r="F407" s="220"/>
      <c r="G407" s="215"/>
      <c r="H407" s="215"/>
      <c r="I407" s="215"/>
      <c r="J407" s="215"/>
      <c r="K407" s="215"/>
      <c r="L407" s="222"/>
      <c r="M407" s="222"/>
      <c r="N407" s="222"/>
      <c r="O407" s="220"/>
    </row>
    <row r="408" spans="1:15" x14ac:dyDescent="0.2">
      <c r="A408" s="220"/>
      <c r="B408" s="220"/>
      <c r="C408" s="220"/>
      <c r="D408" s="220"/>
      <c r="E408" s="220"/>
      <c r="F408" s="220"/>
      <c r="G408" s="215"/>
      <c r="H408" s="215"/>
      <c r="I408" s="215"/>
      <c r="J408" s="215"/>
      <c r="K408" s="215"/>
      <c r="L408" s="222"/>
      <c r="M408" s="222"/>
      <c r="N408" s="222"/>
      <c r="O408" s="220"/>
    </row>
    <row r="409" spans="1:15" x14ac:dyDescent="0.2">
      <c r="A409" s="220"/>
      <c r="B409" s="220"/>
      <c r="C409" s="220"/>
      <c r="D409" s="220"/>
      <c r="E409" s="220"/>
      <c r="F409" s="220"/>
      <c r="G409" s="215"/>
      <c r="H409" s="215"/>
      <c r="I409" s="215"/>
      <c r="J409" s="215"/>
      <c r="K409" s="215"/>
      <c r="L409" s="222"/>
      <c r="M409" s="222"/>
      <c r="N409" s="222"/>
      <c r="O409" s="220"/>
    </row>
    <row r="410" spans="1:15" x14ac:dyDescent="0.2">
      <c r="A410" s="220"/>
      <c r="B410" s="220"/>
      <c r="C410" s="220"/>
      <c r="D410" s="220"/>
      <c r="E410" s="220"/>
      <c r="F410" s="220"/>
      <c r="G410" s="215"/>
      <c r="H410" s="215"/>
      <c r="I410" s="215"/>
      <c r="J410" s="215"/>
      <c r="K410" s="215"/>
      <c r="L410" s="222"/>
      <c r="M410" s="222"/>
      <c r="N410" s="222"/>
      <c r="O410" s="220"/>
    </row>
    <row r="411" spans="1:15" x14ac:dyDescent="0.2">
      <c r="A411" s="220"/>
      <c r="B411" s="220"/>
      <c r="C411" s="220"/>
      <c r="D411" s="220"/>
      <c r="E411" s="220"/>
      <c r="F411" s="220"/>
      <c r="G411" s="215"/>
      <c r="H411" s="215"/>
      <c r="I411" s="215"/>
      <c r="J411" s="215"/>
      <c r="K411" s="215"/>
      <c r="L411" s="222"/>
      <c r="M411" s="222"/>
      <c r="N411" s="222"/>
      <c r="O411" s="220"/>
    </row>
    <row r="412" spans="1:15" x14ac:dyDescent="0.2">
      <c r="A412" s="220"/>
      <c r="B412" s="220"/>
      <c r="C412" s="220"/>
      <c r="D412" s="220"/>
      <c r="E412" s="220"/>
      <c r="F412" s="220"/>
      <c r="G412" s="215"/>
      <c r="H412" s="215"/>
      <c r="I412" s="215"/>
      <c r="J412" s="215"/>
      <c r="K412" s="215"/>
      <c r="L412" s="222"/>
      <c r="M412" s="222"/>
      <c r="N412" s="222"/>
      <c r="O412" s="220"/>
    </row>
    <row r="413" spans="1:15" x14ac:dyDescent="0.2">
      <c r="A413" s="220"/>
      <c r="B413" s="220"/>
      <c r="C413" s="220"/>
      <c r="D413" s="220"/>
      <c r="E413" s="220"/>
      <c r="F413" s="220"/>
      <c r="G413" s="215"/>
      <c r="H413" s="215"/>
      <c r="I413" s="215"/>
      <c r="J413" s="215"/>
      <c r="K413" s="215"/>
      <c r="L413" s="222"/>
      <c r="M413" s="222"/>
      <c r="N413" s="222"/>
      <c r="O413" s="220"/>
    </row>
    <row r="414" spans="1:15" x14ac:dyDescent="0.2">
      <c r="A414" s="220"/>
      <c r="B414" s="220"/>
      <c r="C414" s="220"/>
      <c r="D414" s="220"/>
      <c r="E414" s="220"/>
      <c r="F414" s="220"/>
      <c r="G414" s="215"/>
      <c r="H414" s="215"/>
      <c r="I414" s="215"/>
      <c r="J414" s="215"/>
      <c r="K414" s="215"/>
      <c r="L414" s="222"/>
      <c r="M414" s="222"/>
      <c r="N414" s="222"/>
      <c r="O414" s="220"/>
    </row>
    <row r="415" spans="1:15" x14ac:dyDescent="0.2">
      <c r="A415" s="220"/>
      <c r="B415" s="220"/>
      <c r="C415" s="220"/>
      <c r="D415" s="220"/>
      <c r="E415" s="220"/>
      <c r="F415" s="220"/>
      <c r="G415" s="215"/>
      <c r="H415" s="215"/>
      <c r="I415" s="215"/>
      <c r="J415" s="215"/>
      <c r="K415" s="215"/>
      <c r="L415" s="222"/>
      <c r="M415" s="222"/>
      <c r="N415" s="222"/>
      <c r="O415" s="220"/>
    </row>
    <row r="416" spans="1:15" x14ac:dyDescent="0.2">
      <c r="A416" s="220"/>
      <c r="B416" s="220"/>
      <c r="C416" s="220"/>
      <c r="D416" s="220"/>
      <c r="E416" s="220"/>
      <c r="F416" s="220"/>
      <c r="G416" s="215"/>
      <c r="H416" s="215"/>
      <c r="I416" s="215"/>
      <c r="J416" s="215"/>
      <c r="K416" s="215"/>
      <c r="L416" s="222"/>
      <c r="M416" s="222"/>
      <c r="N416" s="222"/>
      <c r="O416" s="220"/>
    </row>
    <row r="417" spans="1:15" x14ac:dyDescent="0.2">
      <c r="A417" s="220"/>
      <c r="B417" s="220"/>
      <c r="C417" s="220"/>
      <c r="D417" s="220"/>
      <c r="E417" s="220"/>
      <c r="F417" s="220"/>
      <c r="G417" s="215"/>
      <c r="H417" s="215"/>
      <c r="I417" s="215"/>
      <c r="J417" s="215"/>
      <c r="K417" s="215"/>
      <c r="L417" s="222"/>
      <c r="M417" s="222"/>
      <c r="N417" s="222"/>
      <c r="O417" s="220"/>
    </row>
    <row r="418" spans="1:15" x14ac:dyDescent="0.2">
      <c r="A418" s="220"/>
      <c r="B418" s="220"/>
      <c r="C418" s="220"/>
      <c r="D418" s="220"/>
      <c r="E418" s="220"/>
      <c r="F418" s="220"/>
      <c r="G418" s="215"/>
      <c r="H418" s="215"/>
      <c r="I418" s="215"/>
      <c r="J418" s="215"/>
      <c r="K418" s="215"/>
      <c r="L418" s="222"/>
      <c r="M418" s="222"/>
      <c r="N418" s="222"/>
      <c r="O418" s="220"/>
    </row>
    <row r="419" spans="1:15" x14ac:dyDescent="0.2">
      <c r="A419" s="220"/>
      <c r="B419" s="220"/>
      <c r="C419" s="220"/>
      <c r="D419" s="220"/>
      <c r="E419" s="220"/>
      <c r="F419" s="220"/>
      <c r="G419" s="215"/>
      <c r="H419" s="215"/>
      <c r="I419" s="215"/>
      <c r="J419" s="215"/>
      <c r="K419" s="215"/>
      <c r="L419" s="222"/>
      <c r="M419" s="222"/>
      <c r="N419" s="222"/>
      <c r="O419" s="220"/>
    </row>
    <row r="420" spans="1:15" x14ac:dyDescent="0.2">
      <c r="A420" s="220"/>
      <c r="B420" s="220"/>
      <c r="C420" s="220"/>
      <c r="G420" s="215"/>
      <c r="H420" s="215"/>
      <c r="I420" s="215"/>
      <c r="J420" s="215"/>
      <c r="K420" s="215"/>
      <c r="L420" s="222"/>
      <c r="M420" s="222"/>
      <c r="N420" s="222"/>
      <c r="O420" s="220"/>
    </row>
    <row r="421" spans="1:15" x14ac:dyDescent="0.2">
      <c r="A421" s="220"/>
      <c r="B421" s="220"/>
      <c r="C421" s="220"/>
      <c r="G421" s="215"/>
      <c r="H421" s="215"/>
      <c r="I421" s="215"/>
      <c r="J421" s="215"/>
      <c r="K421" s="215"/>
      <c r="L421" s="222"/>
      <c r="M421" s="222"/>
      <c r="N421" s="222"/>
      <c r="O421" s="220"/>
    </row>
    <row r="422" spans="1:15" x14ac:dyDescent="0.2">
      <c r="A422" s="220"/>
      <c r="B422" s="220"/>
      <c r="C422" s="220"/>
      <c r="G422" s="215"/>
      <c r="H422" s="215"/>
      <c r="I422" s="215"/>
      <c r="J422" s="215"/>
      <c r="K422" s="215"/>
      <c r="L422" s="222"/>
      <c r="M422" s="222"/>
      <c r="N422" s="222"/>
      <c r="O422" s="220"/>
    </row>
    <row r="423" spans="1:15" x14ac:dyDescent="0.2">
      <c r="A423" s="220"/>
      <c r="B423" s="220"/>
      <c r="C423" s="220"/>
      <c r="G423" s="215"/>
      <c r="H423" s="215"/>
      <c r="I423" s="215"/>
      <c r="J423" s="215"/>
      <c r="K423" s="215"/>
      <c r="L423" s="222"/>
      <c r="M423" s="222"/>
      <c r="N423" s="222"/>
      <c r="O423" s="220"/>
    </row>
    <row r="424" spans="1:15" x14ac:dyDescent="0.2">
      <c r="A424" s="220"/>
      <c r="B424" s="220"/>
      <c r="C424" s="220"/>
      <c r="G424" s="215"/>
      <c r="H424" s="215"/>
      <c r="I424" s="215"/>
      <c r="J424" s="215"/>
      <c r="K424" s="215"/>
      <c r="L424" s="222"/>
      <c r="M424" s="222"/>
      <c r="N424" s="222"/>
      <c r="O424" s="220"/>
    </row>
    <row r="425" spans="1:15" x14ac:dyDescent="0.2">
      <c r="A425" s="220"/>
      <c r="B425" s="220"/>
      <c r="C425" s="220"/>
      <c r="G425" s="215"/>
      <c r="H425" s="215"/>
      <c r="I425" s="215"/>
      <c r="J425" s="215"/>
      <c r="K425" s="215"/>
      <c r="L425" s="222"/>
      <c r="M425" s="222"/>
      <c r="N425" s="222"/>
      <c r="O425" s="220"/>
    </row>
    <row r="426" spans="1:15" x14ac:dyDescent="0.2">
      <c r="A426" s="220"/>
      <c r="B426" s="220"/>
      <c r="C426" s="220"/>
      <c r="G426" s="215"/>
      <c r="H426" s="215"/>
      <c r="I426" s="215"/>
      <c r="J426" s="215"/>
      <c r="K426" s="215"/>
      <c r="L426" s="222"/>
      <c r="M426" s="222"/>
      <c r="N426" s="222"/>
      <c r="O426" s="220"/>
    </row>
    <row r="427" spans="1:15" x14ac:dyDescent="0.2">
      <c r="A427" s="220"/>
      <c r="B427" s="220"/>
      <c r="C427" s="220"/>
      <c r="G427" s="215"/>
      <c r="H427" s="215"/>
      <c r="I427" s="215"/>
      <c r="J427" s="215"/>
      <c r="K427" s="215"/>
      <c r="L427" s="222"/>
      <c r="M427" s="222"/>
      <c r="N427" s="222"/>
      <c r="O427" s="220"/>
    </row>
    <row r="428" spans="1:15" x14ac:dyDescent="0.2">
      <c r="A428" s="220"/>
      <c r="B428" s="220"/>
      <c r="C428" s="220"/>
      <c r="G428" s="215"/>
      <c r="H428" s="215"/>
      <c r="I428" s="215"/>
      <c r="J428" s="215"/>
      <c r="K428" s="215"/>
      <c r="L428" s="222"/>
      <c r="M428" s="222"/>
      <c r="N428" s="222"/>
      <c r="O428" s="220"/>
    </row>
    <row r="429" spans="1:15" x14ac:dyDescent="0.2">
      <c r="A429" s="220"/>
      <c r="B429" s="220"/>
      <c r="C429" s="220"/>
      <c r="G429" s="215"/>
      <c r="H429" s="215"/>
      <c r="I429" s="215"/>
      <c r="J429" s="215"/>
      <c r="K429" s="215"/>
      <c r="L429" s="222"/>
      <c r="M429" s="222"/>
      <c r="N429" s="222"/>
      <c r="O429" s="220"/>
    </row>
    <row r="430" spans="1:15" x14ac:dyDescent="0.2">
      <c r="A430" s="220"/>
      <c r="B430" s="220"/>
      <c r="C430" s="220"/>
      <c r="G430" s="215"/>
      <c r="H430" s="215"/>
      <c r="I430" s="215"/>
      <c r="J430" s="215"/>
      <c r="K430" s="215"/>
      <c r="L430" s="222"/>
      <c r="M430" s="222"/>
      <c r="N430" s="222"/>
      <c r="O430" s="220"/>
    </row>
    <row r="431" spans="1:15" x14ac:dyDescent="0.2">
      <c r="A431" s="220"/>
      <c r="B431" s="220"/>
      <c r="C431" s="220"/>
      <c r="G431" s="215"/>
      <c r="H431" s="215"/>
      <c r="I431" s="215"/>
      <c r="J431" s="215"/>
      <c r="K431" s="215"/>
      <c r="L431" s="222"/>
      <c r="M431" s="222"/>
      <c r="N431" s="222"/>
      <c r="O431" s="220"/>
    </row>
    <row r="432" spans="1:15" x14ac:dyDescent="0.2">
      <c r="A432" s="220"/>
      <c r="B432" s="220"/>
      <c r="C432" s="220"/>
      <c r="G432" s="215"/>
      <c r="H432" s="215"/>
      <c r="I432" s="215"/>
      <c r="J432" s="215"/>
      <c r="K432" s="215"/>
      <c r="L432" s="222"/>
      <c r="M432" s="222"/>
      <c r="N432" s="222"/>
      <c r="O432" s="220"/>
    </row>
    <row r="433" spans="1:15" x14ac:dyDescent="0.2">
      <c r="A433" s="220"/>
      <c r="B433" s="220"/>
      <c r="C433" s="220"/>
      <c r="G433" s="215"/>
      <c r="H433" s="215"/>
      <c r="I433" s="215"/>
      <c r="J433" s="215"/>
      <c r="K433" s="215"/>
      <c r="L433" s="222"/>
      <c r="M433" s="222"/>
      <c r="N433" s="222"/>
      <c r="O433" s="220"/>
    </row>
    <row r="434" spans="1:15" x14ac:dyDescent="0.2">
      <c r="A434" s="220"/>
      <c r="B434" s="220"/>
      <c r="C434" s="220"/>
      <c r="G434" s="215"/>
      <c r="H434" s="215"/>
      <c r="I434" s="215"/>
      <c r="J434" s="215"/>
      <c r="K434" s="215"/>
      <c r="L434" s="222"/>
      <c r="M434" s="222"/>
      <c r="N434" s="222"/>
      <c r="O434" s="220"/>
    </row>
    <row r="435" spans="1:15" x14ac:dyDescent="0.2">
      <c r="A435" s="220"/>
      <c r="B435" s="220"/>
      <c r="C435" s="220"/>
      <c r="G435" s="215"/>
      <c r="H435" s="215"/>
      <c r="I435" s="215"/>
      <c r="J435" s="215"/>
      <c r="K435" s="215"/>
      <c r="L435" s="222"/>
      <c r="M435" s="222"/>
      <c r="N435" s="222"/>
      <c r="O435" s="220"/>
    </row>
    <row r="436" spans="1:15" x14ac:dyDescent="0.2">
      <c r="A436" s="220"/>
      <c r="B436" s="220"/>
      <c r="C436" s="220"/>
      <c r="G436" s="215"/>
      <c r="H436" s="215"/>
      <c r="I436" s="215"/>
      <c r="J436" s="215"/>
      <c r="K436" s="215"/>
      <c r="L436" s="222"/>
      <c r="M436" s="222"/>
      <c r="N436" s="222"/>
      <c r="O436" s="220"/>
    </row>
    <row r="437" spans="1:15" x14ac:dyDescent="0.2">
      <c r="A437" s="220"/>
      <c r="B437" s="220"/>
      <c r="C437" s="220"/>
      <c r="G437" s="215"/>
      <c r="H437" s="215"/>
      <c r="I437" s="215"/>
      <c r="J437" s="215"/>
      <c r="K437" s="215"/>
      <c r="L437" s="222"/>
      <c r="M437" s="222"/>
      <c r="N437" s="222"/>
      <c r="O437" s="220"/>
    </row>
    <row r="438" spans="1:15" x14ac:dyDescent="0.2">
      <c r="A438" s="220"/>
      <c r="B438" s="220"/>
      <c r="C438" s="220"/>
      <c r="G438" s="215"/>
      <c r="H438" s="215"/>
      <c r="I438" s="215"/>
      <c r="J438" s="215"/>
      <c r="K438" s="215"/>
      <c r="L438" s="222"/>
      <c r="M438" s="222"/>
      <c r="N438" s="222"/>
      <c r="O438" s="220"/>
    </row>
    <row r="439" spans="1:15" x14ac:dyDescent="0.2">
      <c r="A439" s="220"/>
      <c r="B439" s="220"/>
      <c r="C439" s="220"/>
      <c r="G439" s="215"/>
      <c r="H439" s="215"/>
      <c r="I439" s="215"/>
      <c r="J439" s="215"/>
      <c r="K439" s="215"/>
      <c r="L439" s="222"/>
      <c r="M439" s="222"/>
      <c r="N439" s="222"/>
      <c r="O439" s="220"/>
    </row>
    <row r="440" spans="1:15" x14ac:dyDescent="0.2">
      <c r="A440" s="220"/>
      <c r="B440" s="220"/>
      <c r="C440" s="220"/>
      <c r="G440" s="215"/>
      <c r="H440" s="215"/>
      <c r="I440" s="215"/>
      <c r="J440" s="215"/>
      <c r="K440" s="215"/>
      <c r="L440" s="222"/>
      <c r="M440" s="222"/>
      <c r="N440" s="222"/>
      <c r="O440" s="220"/>
    </row>
    <row r="441" spans="1:15" x14ac:dyDescent="0.2">
      <c r="A441" s="220"/>
      <c r="B441" s="220"/>
      <c r="C441" s="220"/>
      <c r="G441" s="215"/>
      <c r="H441" s="215"/>
      <c r="I441" s="215"/>
      <c r="J441" s="215"/>
      <c r="K441" s="215"/>
      <c r="L441" s="222"/>
      <c r="M441" s="222"/>
      <c r="N441" s="222"/>
      <c r="O441" s="220"/>
    </row>
    <row r="442" spans="1:15" x14ac:dyDescent="0.2">
      <c r="A442" s="220"/>
      <c r="B442" s="220"/>
      <c r="C442" s="220"/>
      <c r="G442" s="215"/>
      <c r="H442" s="215"/>
      <c r="I442" s="215"/>
      <c r="J442" s="215"/>
      <c r="K442" s="215"/>
      <c r="L442" s="222"/>
      <c r="M442" s="222"/>
      <c r="N442" s="222"/>
      <c r="O442" s="220"/>
    </row>
    <row r="443" spans="1:15" x14ac:dyDescent="0.2">
      <c r="A443" s="220"/>
      <c r="B443" s="220"/>
      <c r="C443" s="220"/>
      <c r="G443" s="215"/>
      <c r="H443" s="215"/>
      <c r="I443" s="215"/>
      <c r="J443" s="215"/>
      <c r="K443" s="215"/>
      <c r="L443" s="222"/>
      <c r="M443" s="222"/>
      <c r="N443" s="222"/>
      <c r="O443" s="220"/>
    </row>
    <row r="444" spans="1:15" x14ac:dyDescent="0.2">
      <c r="A444" s="220"/>
      <c r="B444" s="220"/>
      <c r="C444" s="220"/>
      <c r="G444" s="215"/>
      <c r="H444" s="215"/>
      <c r="I444" s="215"/>
      <c r="J444" s="215"/>
      <c r="K444" s="215"/>
      <c r="L444" s="222"/>
      <c r="M444" s="222"/>
      <c r="N444" s="222"/>
      <c r="O444" s="220"/>
    </row>
    <row r="445" spans="1:15" x14ac:dyDescent="0.2">
      <c r="A445" s="220"/>
      <c r="B445" s="220"/>
      <c r="C445" s="220"/>
      <c r="G445" s="215"/>
      <c r="H445" s="215"/>
      <c r="I445" s="215"/>
      <c r="J445" s="215"/>
      <c r="K445" s="215"/>
      <c r="L445" s="222"/>
      <c r="M445" s="222"/>
      <c r="N445" s="222"/>
      <c r="O445" s="220"/>
    </row>
    <row r="446" spans="1:15" x14ac:dyDescent="0.2">
      <c r="A446" s="220"/>
      <c r="B446" s="220"/>
      <c r="C446" s="220"/>
      <c r="G446" s="215"/>
      <c r="H446" s="215"/>
      <c r="I446" s="215"/>
      <c r="J446" s="215"/>
      <c r="K446" s="215"/>
      <c r="L446" s="222"/>
      <c r="M446" s="222"/>
      <c r="N446" s="222"/>
      <c r="O446" s="220"/>
    </row>
    <row r="447" spans="1:15" x14ac:dyDescent="0.2">
      <c r="A447" s="220"/>
      <c r="B447" s="220"/>
      <c r="C447" s="220"/>
      <c r="G447" s="215"/>
      <c r="H447" s="215"/>
      <c r="I447" s="215"/>
      <c r="J447" s="215"/>
      <c r="K447" s="215"/>
      <c r="L447" s="222"/>
      <c r="M447" s="222"/>
      <c r="N447" s="222"/>
      <c r="O447" s="220"/>
    </row>
    <row r="448" spans="1:15" x14ac:dyDescent="0.2">
      <c r="A448" s="220"/>
      <c r="B448" s="220"/>
      <c r="C448" s="220"/>
      <c r="G448" s="215"/>
      <c r="H448" s="215"/>
      <c r="I448" s="215"/>
      <c r="J448" s="215"/>
      <c r="K448" s="215"/>
      <c r="L448" s="222"/>
      <c r="M448" s="222"/>
      <c r="N448" s="222"/>
      <c r="O448" s="220"/>
    </row>
    <row r="449" spans="1:15" x14ac:dyDescent="0.2">
      <c r="A449" s="220"/>
      <c r="B449" s="220"/>
      <c r="C449" s="220"/>
      <c r="G449" s="215"/>
      <c r="H449" s="215"/>
      <c r="I449" s="215"/>
      <c r="J449" s="215"/>
      <c r="K449" s="215"/>
      <c r="L449" s="222"/>
      <c r="M449" s="222"/>
      <c r="N449" s="222"/>
      <c r="O449" s="220"/>
    </row>
    <row r="450" spans="1:15" x14ac:dyDescent="0.2">
      <c r="A450" s="220"/>
      <c r="B450" s="220"/>
      <c r="C450" s="220"/>
      <c r="G450" s="215"/>
      <c r="H450" s="215"/>
      <c r="I450" s="215"/>
      <c r="J450" s="215"/>
      <c r="K450" s="215"/>
      <c r="L450" s="222"/>
      <c r="M450" s="222"/>
      <c r="N450" s="222"/>
      <c r="O450" s="220"/>
    </row>
    <row r="451" spans="1:15" x14ac:dyDescent="0.2">
      <c r="A451" s="220"/>
      <c r="B451" s="220"/>
      <c r="C451" s="220"/>
      <c r="G451" s="215"/>
      <c r="H451" s="215"/>
      <c r="I451" s="215"/>
      <c r="J451" s="215"/>
      <c r="K451" s="215"/>
      <c r="L451" s="222"/>
      <c r="M451" s="222"/>
      <c r="N451" s="222"/>
      <c r="O451" s="220"/>
    </row>
    <row r="452" spans="1:15" x14ac:dyDescent="0.2">
      <c r="A452" s="220"/>
      <c r="B452" s="220"/>
      <c r="C452" s="220"/>
      <c r="G452" s="215"/>
      <c r="H452" s="215"/>
      <c r="I452" s="215"/>
      <c r="J452" s="215"/>
      <c r="K452" s="215"/>
      <c r="L452" s="222"/>
      <c r="M452" s="222"/>
      <c r="N452" s="222"/>
      <c r="O452" s="220"/>
    </row>
    <row r="453" spans="1:15" x14ac:dyDescent="0.2">
      <c r="A453" s="220"/>
      <c r="B453" s="220"/>
      <c r="C453" s="220"/>
      <c r="G453" s="215"/>
      <c r="H453" s="215"/>
      <c r="I453" s="215"/>
      <c r="J453" s="215"/>
      <c r="K453" s="215"/>
      <c r="L453" s="222"/>
      <c r="M453" s="222"/>
      <c r="N453" s="222"/>
      <c r="O453" s="220"/>
    </row>
    <row r="454" spans="1:15" x14ac:dyDescent="0.2">
      <c r="A454" s="220"/>
      <c r="B454" s="220"/>
      <c r="C454" s="220"/>
      <c r="G454" s="215"/>
      <c r="H454" s="215"/>
      <c r="I454" s="215"/>
      <c r="J454" s="215"/>
      <c r="K454" s="215"/>
      <c r="L454" s="222"/>
      <c r="M454" s="222"/>
      <c r="N454" s="222"/>
      <c r="O454" s="220"/>
    </row>
    <row r="455" spans="1:15" x14ac:dyDescent="0.2">
      <c r="A455" s="220"/>
      <c r="B455" s="220"/>
      <c r="C455" s="220"/>
      <c r="G455" s="215"/>
      <c r="H455" s="215"/>
      <c r="I455" s="215"/>
      <c r="J455" s="215"/>
      <c r="K455" s="215"/>
      <c r="L455" s="222"/>
      <c r="M455" s="222"/>
      <c r="N455" s="222"/>
      <c r="O455" s="220"/>
    </row>
    <row r="456" spans="1:15" x14ac:dyDescent="0.2">
      <c r="A456" s="220"/>
      <c r="B456" s="220"/>
      <c r="C456" s="220"/>
      <c r="G456" s="215"/>
      <c r="H456" s="215"/>
      <c r="I456" s="215"/>
      <c r="J456" s="215"/>
      <c r="K456" s="215"/>
      <c r="L456" s="222"/>
      <c r="M456" s="222"/>
      <c r="N456" s="222"/>
      <c r="O456" s="220"/>
    </row>
    <row r="457" spans="1:15" x14ac:dyDescent="0.2">
      <c r="A457" s="220"/>
      <c r="B457" s="220"/>
      <c r="C457" s="220"/>
      <c r="G457" s="215"/>
      <c r="H457" s="215"/>
      <c r="I457" s="215"/>
      <c r="J457" s="215"/>
      <c r="K457" s="215"/>
      <c r="L457" s="222"/>
      <c r="M457" s="222"/>
      <c r="N457" s="222"/>
      <c r="O457" s="220"/>
    </row>
    <row r="458" spans="1:15" x14ac:dyDescent="0.2">
      <c r="A458" s="220"/>
      <c r="B458" s="220"/>
      <c r="C458" s="220"/>
      <c r="G458" s="215"/>
      <c r="H458" s="215"/>
      <c r="I458" s="215"/>
      <c r="J458" s="215"/>
      <c r="K458" s="215"/>
      <c r="L458" s="222"/>
      <c r="M458" s="222"/>
      <c r="N458" s="222"/>
      <c r="O458" s="220"/>
    </row>
    <row r="459" spans="1:15" x14ac:dyDescent="0.2">
      <c r="A459" s="220"/>
      <c r="B459" s="220"/>
      <c r="C459" s="220"/>
      <c r="G459" s="215"/>
      <c r="H459" s="215"/>
      <c r="I459" s="215"/>
      <c r="J459" s="215"/>
      <c r="K459" s="215"/>
      <c r="L459" s="222"/>
      <c r="M459" s="222"/>
      <c r="N459" s="222"/>
      <c r="O459" s="220"/>
    </row>
    <row r="460" spans="1:15" x14ac:dyDescent="0.2">
      <c r="A460" s="220"/>
      <c r="B460" s="220"/>
      <c r="C460" s="220"/>
      <c r="G460" s="215"/>
      <c r="H460" s="215"/>
      <c r="I460" s="215"/>
      <c r="J460" s="215"/>
      <c r="K460" s="215"/>
      <c r="L460" s="222"/>
      <c r="M460" s="222"/>
      <c r="N460" s="222"/>
      <c r="O460" s="220"/>
    </row>
    <row r="461" spans="1:15" x14ac:dyDescent="0.2">
      <c r="A461" s="220"/>
      <c r="B461" s="220"/>
      <c r="C461" s="220"/>
      <c r="G461" s="215"/>
      <c r="H461" s="215"/>
      <c r="I461" s="215"/>
      <c r="J461" s="215"/>
      <c r="K461" s="215"/>
      <c r="L461" s="222"/>
      <c r="M461" s="222"/>
      <c r="N461" s="222"/>
      <c r="O461" s="220"/>
    </row>
    <row r="462" spans="1:15" x14ac:dyDescent="0.2">
      <c r="A462" s="220"/>
      <c r="B462" s="220"/>
      <c r="C462" s="220"/>
      <c r="G462" s="215"/>
      <c r="H462" s="215"/>
      <c r="I462" s="215"/>
      <c r="J462" s="215"/>
      <c r="K462" s="215"/>
      <c r="L462" s="222"/>
      <c r="M462" s="222"/>
      <c r="N462" s="222"/>
      <c r="O462" s="220"/>
    </row>
    <row r="463" spans="1:15" x14ac:dyDescent="0.2">
      <c r="A463" s="220"/>
      <c r="B463" s="220"/>
      <c r="C463" s="220"/>
      <c r="G463" s="215"/>
      <c r="H463" s="215"/>
      <c r="I463" s="215"/>
      <c r="J463" s="215"/>
      <c r="K463" s="215"/>
      <c r="L463" s="222"/>
      <c r="M463" s="222"/>
      <c r="N463" s="222"/>
      <c r="O463" s="220"/>
    </row>
    <row r="464" spans="1:15" x14ac:dyDescent="0.2">
      <c r="A464" s="220"/>
      <c r="B464" s="220"/>
      <c r="C464" s="220"/>
      <c r="G464" s="215"/>
      <c r="H464" s="215"/>
      <c r="I464" s="215"/>
      <c r="J464" s="215"/>
      <c r="K464" s="215"/>
      <c r="L464" s="222"/>
      <c r="M464" s="222"/>
      <c r="N464" s="222"/>
      <c r="O464" s="220"/>
    </row>
    <row r="465" spans="1:15" x14ac:dyDescent="0.2">
      <c r="A465" s="220"/>
      <c r="B465" s="220"/>
      <c r="C465" s="220"/>
      <c r="G465" s="215"/>
      <c r="H465" s="215"/>
      <c r="I465" s="215"/>
      <c r="J465" s="215"/>
      <c r="K465" s="215"/>
      <c r="L465" s="222"/>
      <c r="M465" s="222"/>
      <c r="N465" s="222"/>
      <c r="O465" s="220"/>
    </row>
    <row r="466" spans="1:15" x14ac:dyDescent="0.2">
      <c r="A466" s="220"/>
      <c r="B466" s="220"/>
      <c r="C466" s="220"/>
      <c r="G466" s="215"/>
      <c r="H466" s="215"/>
      <c r="I466" s="215"/>
      <c r="J466" s="215"/>
      <c r="K466" s="215"/>
      <c r="L466" s="222"/>
      <c r="M466" s="222"/>
      <c r="N466" s="222"/>
      <c r="O466" s="220"/>
    </row>
    <row r="467" spans="1:15" x14ac:dyDescent="0.2">
      <c r="A467" s="220"/>
      <c r="B467" s="220"/>
      <c r="C467" s="220"/>
      <c r="G467" s="215"/>
      <c r="H467" s="215"/>
      <c r="I467" s="215"/>
      <c r="J467" s="215"/>
      <c r="K467" s="215"/>
      <c r="L467" s="222"/>
      <c r="M467" s="222"/>
      <c r="N467" s="222"/>
      <c r="O467" s="220"/>
    </row>
    <row r="468" spans="1:15" x14ac:dyDescent="0.2">
      <c r="A468" s="220"/>
      <c r="B468" s="220"/>
      <c r="C468" s="220"/>
      <c r="G468" s="215"/>
      <c r="H468" s="215"/>
      <c r="I468" s="215"/>
      <c r="J468" s="215"/>
      <c r="K468" s="215"/>
      <c r="L468" s="222"/>
      <c r="M468" s="222"/>
      <c r="N468" s="222"/>
      <c r="O468" s="220"/>
    </row>
    <row r="469" spans="1:15" x14ac:dyDescent="0.2">
      <c r="A469" s="220"/>
      <c r="B469" s="220"/>
      <c r="C469" s="220"/>
      <c r="G469" s="215"/>
      <c r="H469" s="215"/>
      <c r="I469" s="215"/>
      <c r="J469" s="215"/>
      <c r="K469" s="215"/>
      <c r="L469" s="222"/>
      <c r="M469" s="222"/>
      <c r="N469" s="222"/>
      <c r="O469" s="220"/>
    </row>
    <row r="470" spans="1:15" x14ac:dyDescent="0.2">
      <c r="A470" s="220"/>
      <c r="B470" s="220"/>
      <c r="C470" s="220"/>
      <c r="G470" s="215"/>
      <c r="H470" s="215"/>
      <c r="I470" s="215"/>
      <c r="J470" s="215"/>
      <c r="K470" s="215"/>
      <c r="L470" s="222"/>
      <c r="M470" s="222"/>
      <c r="N470" s="222"/>
      <c r="O470" s="220"/>
    </row>
    <row r="471" spans="1:15" x14ac:dyDescent="0.2">
      <c r="A471" s="220"/>
      <c r="B471" s="220"/>
      <c r="C471" s="220"/>
      <c r="G471" s="215"/>
      <c r="H471" s="215"/>
      <c r="I471" s="215"/>
      <c r="J471" s="215"/>
      <c r="K471" s="215"/>
      <c r="L471" s="222"/>
      <c r="M471" s="222"/>
      <c r="N471" s="222"/>
      <c r="O471" s="220"/>
    </row>
    <row r="472" spans="1:15" x14ac:dyDescent="0.2">
      <c r="A472" s="220"/>
      <c r="B472" s="220"/>
      <c r="C472" s="220"/>
      <c r="G472" s="215"/>
      <c r="H472" s="215"/>
      <c r="I472" s="215"/>
      <c r="J472" s="215"/>
      <c r="K472" s="215"/>
      <c r="L472" s="222"/>
      <c r="M472" s="222"/>
      <c r="N472" s="222"/>
      <c r="O472" s="220"/>
    </row>
    <row r="473" spans="1:15" x14ac:dyDescent="0.2">
      <c r="A473" s="220"/>
      <c r="B473" s="220"/>
      <c r="C473" s="220"/>
      <c r="G473" s="215"/>
      <c r="H473" s="215"/>
      <c r="I473" s="215"/>
      <c r="J473" s="215"/>
      <c r="K473" s="215"/>
      <c r="L473" s="222"/>
      <c r="M473" s="222"/>
      <c r="N473" s="222"/>
      <c r="O473" s="220"/>
    </row>
    <row r="474" spans="1:15" x14ac:dyDescent="0.2">
      <c r="A474" s="220"/>
      <c r="B474" s="220"/>
      <c r="C474" s="220"/>
      <c r="G474" s="215"/>
      <c r="H474" s="215"/>
      <c r="I474" s="215"/>
      <c r="J474" s="215"/>
      <c r="K474" s="215"/>
      <c r="L474" s="222"/>
      <c r="M474" s="222"/>
      <c r="N474" s="222"/>
      <c r="O474" s="220"/>
    </row>
    <row r="475" spans="1:15" x14ac:dyDescent="0.2">
      <c r="A475" s="220"/>
      <c r="B475" s="220"/>
      <c r="C475" s="220"/>
      <c r="G475" s="215"/>
      <c r="H475" s="215"/>
      <c r="I475" s="215"/>
      <c r="J475" s="215"/>
      <c r="K475" s="215"/>
      <c r="L475" s="222"/>
      <c r="M475" s="222"/>
      <c r="N475" s="222"/>
      <c r="O475" s="220"/>
    </row>
    <row r="476" spans="1:15" x14ac:dyDescent="0.2">
      <c r="A476" s="220"/>
      <c r="B476" s="220"/>
      <c r="C476" s="220"/>
      <c r="G476" s="215"/>
      <c r="H476" s="215"/>
      <c r="I476" s="215"/>
      <c r="J476" s="215"/>
      <c r="K476" s="215"/>
      <c r="L476" s="222"/>
      <c r="M476" s="222"/>
      <c r="N476" s="222"/>
      <c r="O476" s="220"/>
    </row>
    <row r="477" spans="1:15" x14ac:dyDescent="0.2">
      <c r="A477" s="220"/>
      <c r="B477" s="220"/>
      <c r="C477" s="220"/>
      <c r="G477" s="215"/>
      <c r="H477" s="215"/>
      <c r="I477" s="215"/>
      <c r="J477" s="215"/>
      <c r="K477" s="215"/>
      <c r="L477" s="222"/>
      <c r="M477" s="222"/>
      <c r="N477" s="222"/>
      <c r="O477" s="220"/>
    </row>
    <row r="478" spans="1:15" x14ac:dyDescent="0.2">
      <c r="A478" s="220"/>
      <c r="B478" s="220"/>
      <c r="C478" s="220"/>
      <c r="G478" s="215"/>
      <c r="H478" s="215"/>
      <c r="I478" s="215"/>
      <c r="J478" s="215"/>
      <c r="K478" s="215"/>
      <c r="L478" s="222"/>
      <c r="M478" s="222"/>
      <c r="N478" s="222"/>
      <c r="O478" s="220"/>
    </row>
    <row r="479" spans="1:15" x14ac:dyDescent="0.2">
      <c r="A479" s="220"/>
      <c r="B479" s="220"/>
      <c r="C479" s="220"/>
      <c r="G479" s="215"/>
      <c r="H479" s="215"/>
      <c r="I479" s="215"/>
      <c r="J479" s="215"/>
      <c r="K479" s="215"/>
      <c r="L479" s="222"/>
      <c r="M479" s="222"/>
      <c r="N479" s="222"/>
      <c r="O479" s="220"/>
    </row>
    <row r="480" spans="1:15" x14ac:dyDescent="0.2">
      <c r="A480" s="220"/>
      <c r="B480" s="220"/>
      <c r="C480" s="220"/>
      <c r="G480" s="215"/>
      <c r="H480" s="215"/>
      <c r="I480" s="215"/>
      <c r="J480" s="215"/>
      <c r="K480" s="215"/>
      <c r="L480" s="222"/>
      <c r="M480" s="222"/>
      <c r="N480" s="222"/>
      <c r="O480" s="220"/>
    </row>
    <row r="481" spans="1:15" x14ac:dyDescent="0.2">
      <c r="A481" s="220"/>
      <c r="B481" s="220"/>
      <c r="C481" s="220"/>
      <c r="G481" s="215"/>
      <c r="H481" s="215"/>
      <c r="I481" s="215"/>
      <c r="J481" s="215"/>
      <c r="K481" s="215"/>
      <c r="L481" s="222"/>
      <c r="M481" s="222"/>
      <c r="N481" s="222"/>
      <c r="O481" s="220"/>
    </row>
    <row r="482" spans="1:15" x14ac:dyDescent="0.2">
      <c r="A482" s="220"/>
      <c r="B482" s="220"/>
      <c r="C482" s="220"/>
      <c r="G482" s="215"/>
      <c r="H482" s="215"/>
      <c r="I482" s="215"/>
      <c r="J482" s="215"/>
      <c r="K482" s="215"/>
      <c r="L482" s="222"/>
      <c r="M482" s="222"/>
      <c r="N482" s="222"/>
      <c r="O482" s="220"/>
    </row>
    <row r="483" spans="1:15" x14ac:dyDescent="0.2">
      <c r="A483" s="220"/>
      <c r="B483" s="220"/>
      <c r="C483" s="220"/>
      <c r="G483" s="215"/>
      <c r="H483" s="215"/>
      <c r="I483" s="215"/>
      <c r="J483" s="215"/>
      <c r="K483" s="215"/>
      <c r="L483" s="222"/>
      <c r="M483" s="222"/>
      <c r="N483" s="222"/>
      <c r="O483" s="220"/>
    </row>
    <row r="484" spans="1:15" x14ac:dyDescent="0.2">
      <c r="A484" s="220"/>
      <c r="B484" s="220"/>
      <c r="C484" s="220"/>
      <c r="G484" s="215"/>
      <c r="H484" s="215"/>
      <c r="I484" s="215"/>
      <c r="J484" s="215"/>
      <c r="K484" s="215"/>
      <c r="L484" s="222"/>
      <c r="M484" s="222"/>
      <c r="N484" s="222"/>
      <c r="O484" s="220"/>
    </row>
    <row r="485" spans="1:15" x14ac:dyDescent="0.2">
      <c r="A485" s="220"/>
      <c r="B485" s="220"/>
      <c r="C485" s="220"/>
      <c r="G485" s="215"/>
      <c r="H485" s="215"/>
      <c r="I485" s="215"/>
      <c r="J485" s="215"/>
      <c r="K485" s="215"/>
      <c r="L485" s="222"/>
      <c r="M485" s="222"/>
      <c r="N485" s="222"/>
      <c r="O485" s="220"/>
    </row>
    <row r="486" spans="1:15" x14ac:dyDescent="0.2">
      <c r="A486" s="220"/>
      <c r="B486" s="220"/>
      <c r="C486" s="220"/>
      <c r="G486" s="215"/>
      <c r="H486" s="215"/>
      <c r="I486" s="215"/>
      <c r="J486" s="215"/>
      <c r="K486" s="215"/>
      <c r="L486" s="222"/>
      <c r="M486" s="222"/>
      <c r="N486" s="222"/>
      <c r="O486" s="220"/>
    </row>
    <row r="487" spans="1:15" x14ac:dyDescent="0.2">
      <c r="A487" s="220"/>
      <c r="B487" s="220"/>
      <c r="C487" s="220"/>
      <c r="G487" s="215"/>
      <c r="H487" s="215"/>
      <c r="I487" s="215"/>
      <c r="J487" s="215"/>
      <c r="K487" s="215"/>
      <c r="L487" s="222"/>
      <c r="M487" s="222"/>
      <c r="N487" s="222"/>
      <c r="O487" s="220"/>
    </row>
    <row r="488" spans="1:15" x14ac:dyDescent="0.2">
      <c r="A488" s="220"/>
      <c r="B488" s="220"/>
      <c r="C488" s="220"/>
      <c r="G488" s="215"/>
      <c r="H488" s="215"/>
      <c r="I488" s="215"/>
      <c r="J488" s="215"/>
      <c r="K488" s="215"/>
      <c r="L488" s="222"/>
      <c r="M488" s="222"/>
      <c r="N488" s="222"/>
      <c r="O488" s="220"/>
    </row>
    <row r="489" spans="1:15" x14ac:dyDescent="0.2">
      <c r="A489" s="220"/>
      <c r="B489" s="220"/>
      <c r="C489" s="220"/>
      <c r="G489" s="215"/>
      <c r="H489" s="215"/>
      <c r="I489" s="215"/>
      <c r="J489" s="215"/>
      <c r="K489" s="215"/>
      <c r="L489" s="222"/>
      <c r="M489" s="222"/>
      <c r="N489" s="222"/>
      <c r="O489" s="220"/>
    </row>
    <row r="490" spans="1:15" x14ac:dyDescent="0.2">
      <c r="A490" s="220"/>
      <c r="B490" s="220"/>
      <c r="C490" s="220"/>
      <c r="G490" s="215"/>
      <c r="H490" s="215"/>
      <c r="I490" s="215"/>
      <c r="J490" s="215"/>
      <c r="K490" s="215"/>
      <c r="L490" s="222"/>
      <c r="M490" s="222"/>
      <c r="N490" s="222"/>
      <c r="O490" s="220"/>
    </row>
    <row r="491" spans="1:15" x14ac:dyDescent="0.2">
      <c r="A491" s="220"/>
      <c r="B491" s="220"/>
      <c r="C491" s="220"/>
      <c r="G491" s="215"/>
      <c r="H491" s="215"/>
      <c r="I491" s="215"/>
      <c r="J491" s="215"/>
      <c r="K491" s="215"/>
      <c r="L491" s="222"/>
      <c r="M491" s="222"/>
      <c r="N491" s="222"/>
      <c r="O491" s="220"/>
    </row>
    <row r="492" spans="1:15" x14ac:dyDescent="0.2">
      <c r="A492" s="220"/>
      <c r="B492" s="220"/>
      <c r="C492" s="220"/>
      <c r="G492" s="215"/>
      <c r="H492" s="215"/>
      <c r="I492" s="215"/>
      <c r="J492" s="215"/>
      <c r="K492" s="215"/>
      <c r="L492" s="222"/>
      <c r="M492" s="222"/>
      <c r="N492" s="222"/>
      <c r="O492" s="220"/>
    </row>
    <row r="493" spans="1:15" x14ac:dyDescent="0.2">
      <c r="A493" s="220"/>
      <c r="B493" s="220"/>
      <c r="C493" s="220"/>
      <c r="G493" s="215"/>
      <c r="H493" s="215"/>
      <c r="I493" s="215"/>
      <c r="J493" s="215"/>
      <c r="K493" s="215"/>
      <c r="L493" s="222"/>
      <c r="M493" s="222"/>
      <c r="N493" s="222"/>
      <c r="O493" s="220"/>
    </row>
    <row r="494" spans="1:15" x14ac:dyDescent="0.2">
      <c r="A494" s="220"/>
      <c r="B494" s="220"/>
      <c r="C494" s="220"/>
      <c r="G494" s="215"/>
      <c r="H494" s="215"/>
      <c r="I494" s="215"/>
      <c r="J494" s="215"/>
      <c r="K494" s="215"/>
      <c r="L494" s="222"/>
      <c r="M494" s="222"/>
      <c r="N494" s="222"/>
      <c r="O494" s="220"/>
    </row>
    <row r="495" spans="1:15" x14ac:dyDescent="0.2">
      <c r="A495" s="220"/>
      <c r="B495" s="220"/>
      <c r="C495" s="220"/>
      <c r="G495" s="215"/>
      <c r="H495" s="215"/>
      <c r="I495" s="215"/>
      <c r="J495" s="215"/>
      <c r="K495" s="215"/>
      <c r="L495" s="222"/>
      <c r="M495" s="222"/>
      <c r="N495" s="222"/>
      <c r="O495" s="220"/>
    </row>
    <row r="496" spans="1:15" x14ac:dyDescent="0.2">
      <c r="A496" s="220"/>
      <c r="B496" s="220"/>
      <c r="C496" s="220"/>
      <c r="G496" s="215"/>
      <c r="H496" s="215"/>
      <c r="I496" s="215"/>
      <c r="J496" s="215"/>
      <c r="K496" s="215"/>
      <c r="L496" s="222"/>
      <c r="M496" s="222"/>
      <c r="N496" s="222"/>
      <c r="O496" s="220"/>
    </row>
    <row r="497" spans="1:15" x14ac:dyDescent="0.2">
      <c r="A497" s="220"/>
      <c r="B497" s="220"/>
      <c r="C497" s="220"/>
      <c r="G497" s="215"/>
      <c r="H497" s="215"/>
      <c r="I497" s="215"/>
      <c r="J497" s="215"/>
      <c r="K497" s="215"/>
      <c r="L497" s="222"/>
      <c r="M497" s="222"/>
      <c r="N497" s="222"/>
      <c r="O497" s="220"/>
    </row>
    <row r="498" spans="1:15" x14ac:dyDescent="0.2">
      <c r="A498" s="220"/>
      <c r="B498" s="220"/>
      <c r="C498" s="220"/>
      <c r="G498" s="215"/>
      <c r="H498" s="215"/>
      <c r="I498" s="215"/>
      <c r="J498" s="215"/>
      <c r="K498" s="215"/>
      <c r="L498" s="222"/>
      <c r="M498" s="222"/>
      <c r="N498" s="222"/>
      <c r="O498" s="220"/>
    </row>
    <row r="499" spans="1:15" x14ac:dyDescent="0.2">
      <c r="A499" s="220"/>
      <c r="B499" s="220"/>
      <c r="C499" s="220"/>
      <c r="G499" s="215"/>
      <c r="H499" s="215"/>
      <c r="I499" s="215"/>
      <c r="J499" s="215"/>
      <c r="K499" s="215"/>
      <c r="L499" s="222"/>
      <c r="M499" s="222"/>
      <c r="N499" s="222"/>
      <c r="O499" s="220"/>
    </row>
    <row r="500" spans="1:15" x14ac:dyDescent="0.2">
      <c r="A500" s="220"/>
      <c r="B500" s="220"/>
      <c r="C500" s="220"/>
      <c r="G500" s="215"/>
      <c r="H500" s="215"/>
      <c r="I500" s="215"/>
      <c r="J500" s="215"/>
      <c r="K500" s="215"/>
      <c r="L500" s="222"/>
      <c r="M500" s="222"/>
      <c r="N500" s="222"/>
      <c r="O500" s="220"/>
    </row>
    <row r="501" spans="1:15" x14ac:dyDescent="0.2">
      <c r="A501" s="220"/>
      <c r="B501" s="220"/>
      <c r="C501" s="220"/>
      <c r="G501" s="215"/>
      <c r="H501" s="215"/>
      <c r="I501" s="215"/>
      <c r="J501" s="215"/>
      <c r="K501" s="215"/>
      <c r="L501" s="222"/>
      <c r="M501" s="222"/>
      <c r="N501" s="222"/>
      <c r="O501" s="220"/>
    </row>
    <row r="502" spans="1:15" x14ac:dyDescent="0.2">
      <c r="A502" s="220"/>
      <c r="B502" s="220"/>
      <c r="C502" s="220"/>
      <c r="G502" s="215"/>
      <c r="H502" s="215"/>
      <c r="I502" s="215"/>
      <c r="J502" s="215"/>
      <c r="K502" s="215"/>
      <c r="L502" s="222"/>
      <c r="M502" s="222"/>
      <c r="N502" s="222"/>
      <c r="O502" s="220"/>
    </row>
    <row r="503" spans="1:15" x14ac:dyDescent="0.2">
      <c r="A503" s="220"/>
      <c r="B503" s="220"/>
      <c r="C503" s="220"/>
      <c r="G503" s="215"/>
      <c r="H503" s="215"/>
      <c r="I503" s="215"/>
      <c r="J503" s="215"/>
      <c r="K503" s="215"/>
      <c r="L503" s="222"/>
      <c r="M503" s="222"/>
      <c r="N503" s="222"/>
      <c r="O503" s="220"/>
    </row>
    <row r="504" spans="1:15" x14ac:dyDescent="0.2">
      <c r="A504" s="220"/>
      <c r="B504" s="220"/>
      <c r="C504" s="220"/>
      <c r="G504" s="215"/>
      <c r="H504" s="215"/>
      <c r="I504" s="215"/>
      <c r="J504" s="215"/>
      <c r="K504" s="215"/>
      <c r="L504" s="222"/>
      <c r="M504" s="222"/>
      <c r="N504" s="222"/>
      <c r="O504" s="220"/>
    </row>
    <row r="505" spans="1:15" x14ac:dyDescent="0.2">
      <c r="A505" s="220"/>
      <c r="B505" s="220"/>
      <c r="C505" s="220"/>
      <c r="G505" s="215"/>
      <c r="H505" s="215"/>
      <c r="I505" s="215"/>
      <c r="J505" s="215"/>
      <c r="K505" s="215"/>
      <c r="L505" s="222"/>
      <c r="M505" s="222"/>
      <c r="N505" s="222"/>
      <c r="O505" s="220"/>
    </row>
    <row r="506" spans="1:15" x14ac:dyDescent="0.2">
      <c r="A506" s="220"/>
      <c r="B506" s="220"/>
      <c r="C506" s="220"/>
      <c r="G506" s="215"/>
      <c r="H506" s="215"/>
      <c r="I506" s="215"/>
      <c r="J506" s="215"/>
      <c r="K506" s="215"/>
      <c r="L506" s="222"/>
      <c r="M506" s="222"/>
      <c r="N506" s="222"/>
      <c r="O506" s="220"/>
    </row>
    <row r="507" spans="1:15" x14ac:dyDescent="0.2">
      <c r="A507" s="220"/>
      <c r="B507" s="220"/>
      <c r="C507" s="220"/>
      <c r="G507" s="215"/>
      <c r="H507" s="215"/>
      <c r="I507" s="215"/>
      <c r="J507" s="215"/>
      <c r="K507" s="215"/>
      <c r="L507" s="222"/>
      <c r="M507" s="222"/>
      <c r="N507" s="222"/>
      <c r="O507" s="220"/>
    </row>
    <row r="508" spans="1:15" x14ac:dyDescent="0.2">
      <c r="A508" s="220"/>
      <c r="B508" s="220"/>
      <c r="C508" s="220"/>
      <c r="G508" s="215"/>
      <c r="H508" s="215"/>
      <c r="I508" s="215"/>
      <c r="J508" s="215"/>
      <c r="K508" s="215"/>
      <c r="L508" s="222"/>
      <c r="M508" s="222"/>
      <c r="N508" s="222"/>
      <c r="O508" s="220"/>
    </row>
    <row r="509" spans="1:15" x14ac:dyDescent="0.2">
      <c r="A509" s="220"/>
      <c r="B509" s="220"/>
      <c r="C509" s="220"/>
      <c r="G509" s="215"/>
      <c r="H509" s="215"/>
      <c r="I509" s="215"/>
      <c r="J509" s="215"/>
      <c r="K509" s="215"/>
      <c r="L509" s="222"/>
      <c r="M509" s="222"/>
      <c r="N509" s="222"/>
      <c r="O509" s="220"/>
    </row>
    <row r="510" spans="1:15" x14ac:dyDescent="0.2">
      <c r="A510" s="220"/>
      <c r="B510" s="220"/>
      <c r="C510" s="220"/>
      <c r="G510" s="215"/>
      <c r="H510" s="215"/>
      <c r="I510" s="215"/>
      <c r="J510" s="215"/>
      <c r="K510" s="215"/>
      <c r="L510" s="222"/>
      <c r="M510" s="222"/>
      <c r="N510" s="222"/>
      <c r="O510" s="220"/>
    </row>
    <row r="511" spans="1:15" x14ac:dyDescent="0.2">
      <c r="A511" s="220"/>
      <c r="B511" s="220"/>
      <c r="C511" s="220"/>
      <c r="G511" s="215"/>
      <c r="H511" s="215"/>
      <c r="I511" s="215"/>
      <c r="J511" s="215"/>
      <c r="K511" s="215"/>
      <c r="L511" s="222"/>
      <c r="M511" s="222"/>
      <c r="N511" s="222"/>
      <c r="O511" s="220"/>
    </row>
    <row r="512" spans="1:15" x14ac:dyDescent="0.2">
      <c r="A512" s="220"/>
      <c r="B512" s="220"/>
      <c r="C512" s="220"/>
      <c r="G512" s="215"/>
      <c r="H512" s="215"/>
      <c r="I512" s="215"/>
      <c r="J512" s="215"/>
      <c r="K512" s="215"/>
      <c r="L512" s="222"/>
      <c r="M512" s="222"/>
      <c r="N512" s="222"/>
      <c r="O512" s="220"/>
    </row>
    <row r="513" spans="1:15" x14ac:dyDescent="0.2">
      <c r="A513" s="220"/>
      <c r="B513" s="220"/>
      <c r="C513" s="220"/>
      <c r="G513" s="215"/>
      <c r="H513" s="215"/>
      <c r="I513" s="215"/>
      <c r="J513" s="215"/>
      <c r="K513" s="215"/>
      <c r="L513" s="222"/>
      <c r="M513" s="222"/>
      <c r="N513" s="222"/>
      <c r="O513" s="220"/>
    </row>
    <row r="514" spans="1:15" x14ac:dyDescent="0.2">
      <c r="A514" s="220"/>
      <c r="B514" s="220"/>
      <c r="C514" s="220"/>
      <c r="G514" s="215"/>
      <c r="H514" s="215"/>
      <c r="I514" s="215"/>
      <c r="J514" s="215"/>
      <c r="K514" s="215"/>
      <c r="L514" s="222"/>
      <c r="M514" s="222"/>
      <c r="N514" s="222"/>
      <c r="O514" s="220"/>
    </row>
    <row r="515" spans="1:15" x14ac:dyDescent="0.2">
      <c r="A515" s="220"/>
      <c r="B515" s="220"/>
      <c r="C515" s="220"/>
      <c r="G515" s="215"/>
      <c r="H515" s="215"/>
      <c r="I515" s="215"/>
      <c r="J515" s="215"/>
      <c r="K515" s="215"/>
      <c r="L515" s="222"/>
      <c r="M515" s="222"/>
      <c r="N515" s="222"/>
      <c r="O515" s="220"/>
    </row>
    <row r="516" spans="1:15" x14ac:dyDescent="0.2">
      <c r="A516" s="220"/>
      <c r="B516" s="220"/>
      <c r="C516" s="220"/>
      <c r="G516" s="215"/>
      <c r="H516" s="215"/>
      <c r="I516" s="215"/>
      <c r="J516" s="215"/>
      <c r="K516" s="215"/>
      <c r="L516" s="222"/>
      <c r="M516" s="222"/>
      <c r="N516" s="222"/>
      <c r="O516" s="220"/>
    </row>
    <row r="517" spans="1:15" x14ac:dyDescent="0.2">
      <c r="A517" s="220"/>
      <c r="B517" s="220"/>
      <c r="C517" s="220"/>
      <c r="G517" s="215"/>
      <c r="H517" s="215"/>
      <c r="I517" s="215"/>
      <c r="J517" s="215"/>
      <c r="K517" s="215"/>
      <c r="L517" s="222"/>
      <c r="M517" s="222"/>
      <c r="N517" s="222"/>
      <c r="O517" s="220"/>
    </row>
    <row r="518" spans="1:15" x14ac:dyDescent="0.2">
      <c r="A518" s="220"/>
      <c r="B518" s="220"/>
      <c r="C518" s="220"/>
      <c r="G518" s="215"/>
      <c r="H518" s="215"/>
      <c r="I518" s="215"/>
      <c r="J518" s="215"/>
      <c r="K518" s="215"/>
      <c r="L518" s="222"/>
      <c r="M518" s="222"/>
      <c r="N518" s="222"/>
      <c r="O518" s="220"/>
    </row>
    <row r="519" spans="1:15" x14ac:dyDescent="0.2">
      <c r="A519" s="220"/>
      <c r="B519" s="220"/>
      <c r="C519" s="220"/>
      <c r="G519" s="215"/>
      <c r="H519" s="215"/>
      <c r="I519" s="215"/>
      <c r="J519" s="215"/>
      <c r="K519" s="215"/>
      <c r="L519" s="222"/>
      <c r="M519" s="222"/>
      <c r="N519" s="222"/>
      <c r="O519" s="220"/>
    </row>
    <row r="520" spans="1:15" x14ac:dyDescent="0.2">
      <c r="A520" s="220"/>
      <c r="B520" s="220"/>
      <c r="C520" s="220"/>
      <c r="G520" s="215"/>
      <c r="H520" s="215"/>
      <c r="I520" s="215"/>
      <c r="J520" s="215"/>
      <c r="K520" s="215"/>
      <c r="L520" s="222"/>
      <c r="M520" s="222"/>
      <c r="N520" s="222"/>
      <c r="O520" s="220"/>
    </row>
    <row r="521" spans="1:15" x14ac:dyDescent="0.2">
      <c r="A521" s="220"/>
      <c r="B521" s="220"/>
      <c r="C521" s="220"/>
      <c r="G521" s="215"/>
      <c r="H521" s="215"/>
      <c r="I521" s="215"/>
      <c r="J521" s="215"/>
      <c r="K521" s="215"/>
      <c r="L521" s="222"/>
      <c r="M521" s="222"/>
      <c r="N521" s="222"/>
      <c r="O521" s="220"/>
    </row>
    <row r="522" spans="1:15" x14ac:dyDescent="0.2">
      <c r="A522" s="220"/>
      <c r="B522" s="220"/>
      <c r="C522" s="220"/>
      <c r="G522" s="215"/>
      <c r="H522" s="215"/>
      <c r="I522" s="215"/>
      <c r="J522" s="215"/>
      <c r="K522" s="215"/>
      <c r="L522" s="222"/>
      <c r="M522" s="222"/>
      <c r="N522" s="222"/>
      <c r="O522" s="220"/>
    </row>
    <row r="523" spans="1:15" x14ac:dyDescent="0.2">
      <c r="G523" s="215"/>
      <c r="H523" s="215"/>
      <c r="I523" s="215"/>
      <c r="J523" s="215"/>
      <c r="K523" s="215"/>
    </row>
    <row r="524" spans="1:15" x14ac:dyDescent="0.2">
      <c r="G524" s="215"/>
      <c r="H524" s="215"/>
      <c r="I524" s="215"/>
      <c r="J524" s="215"/>
      <c r="K524" s="215"/>
    </row>
    <row r="525" spans="1:15" x14ac:dyDescent="0.2">
      <c r="G525" s="215"/>
      <c r="H525" s="215"/>
      <c r="I525" s="215"/>
      <c r="J525" s="215"/>
      <c r="K525" s="215"/>
    </row>
    <row r="526" spans="1:15" x14ac:dyDescent="0.2">
      <c r="G526" s="215"/>
      <c r="H526" s="215"/>
      <c r="I526" s="215"/>
      <c r="J526" s="215"/>
      <c r="K526" s="215"/>
    </row>
    <row r="527" spans="1:15" x14ac:dyDescent="0.2">
      <c r="G527" s="215"/>
      <c r="H527" s="215"/>
      <c r="I527" s="215"/>
      <c r="J527" s="215"/>
      <c r="K527" s="215"/>
    </row>
    <row r="528" spans="1:15" x14ac:dyDescent="0.2">
      <c r="G528" s="215"/>
      <c r="H528" s="215"/>
      <c r="I528" s="215"/>
      <c r="J528" s="215"/>
      <c r="K528" s="215"/>
    </row>
    <row r="529" spans="7:11" x14ac:dyDescent="0.2">
      <c r="G529" s="215"/>
      <c r="H529" s="215"/>
      <c r="I529" s="215"/>
      <c r="J529" s="215"/>
      <c r="K529" s="215"/>
    </row>
    <row r="530" spans="7:11" x14ac:dyDescent="0.2">
      <c r="G530" s="215"/>
      <c r="H530" s="215"/>
      <c r="I530" s="215"/>
      <c r="J530" s="215"/>
      <c r="K530" s="215"/>
    </row>
    <row r="531" spans="7:11" x14ac:dyDescent="0.2">
      <c r="G531" s="215"/>
      <c r="H531" s="215"/>
      <c r="I531" s="215"/>
      <c r="J531" s="215"/>
      <c r="K531" s="215"/>
    </row>
    <row r="532" spans="7:11" x14ac:dyDescent="0.2">
      <c r="G532" s="215"/>
      <c r="H532" s="215"/>
      <c r="I532" s="215"/>
      <c r="J532" s="215"/>
      <c r="K532" s="215"/>
    </row>
    <row r="533" spans="7:11" x14ac:dyDescent="0.2">
      <c r="G533" s="215"/>
      <c r="H533" s="215"/>
      <c r="I533" s="215"/>
      <c r="J533" s="215"/>
      <c r="K533" s="215"/>
    </row>
    <row r="534" spans="7:11" x14ac:dyDescent="0.2">
      <c r="G534" s="215"/>
      <c r="H534" s="215"/>
      <c r="I534" s="215"/>
      <c r="J534" s="215"/>
      <c r="K534" s="215"/>
    </row>
    <row r="535" spans="7:11" x14ac:dyDescent="0.2">
      <c r="G535" s="215"/>
      <c r="H535" s="215"/>
      <c r="I535" s="215"/>
      <c r="J535" s="215"/>
      <c r="K535" s="215"/>
    </row>
    <row r="536" spans="7:11" x14ac:dyDescent="0.2">
      <c r="G536" s="215"/>
      <c r="H536" s="215"/>
      <c r="I536" s="215"/>
      <c r="J536" s="215"/>
      <c r="K536" s="215"/>
    </row>
    <row r="537" spans="7:11" x14ac:dyDescent="0.2">
      <c r="G537" s="215"/>
      <c r="H537" s="215"/>
      <c r="I537" s="215"/>
      <c r="J537" s="215"/>
      <c r="K537" s="215"/>
    </row>
    <row r="538" spans="7:11" x14ac:dyDescent="0.2">
      <c r="G538" s="215"/>
      <c r="H538" s="215"/>
      <c r="I538" s="215"/>
      <c r="J538" s="215"/>
      <c r="K538" s="215"/>
    </row>
    <row r="539" spans="7:11" x14ac:dyDescent="0.2">
      <c r="G539" s="215"/>
      <c r="H539" s="215"/>
      <c r="I539" s="215"/>
      <c r="J539" s="215"/>
      <c r="K539" s="215"/>
    </row>
    <row r="540" spans="7:11" x14ac:dyDescent="0.2">
      <c r="G540" s="215"/>
      <c r="H540" s="215"/>
      <c r="I540" s="215"/>
      <c r="J540" s="215"/>
      <c r="K540" s="215"/>
    </row>
    <row r="541" spans="7:11" x14ac:dyDescent="0.2">
      <c r="G541" s="215"/>
      <c r="H541" s="215"/>
      <c r="I541" s="215"/>
      <c r="J541" s="215"/>
      <c r="K541" s="215"/>
    </row>
    <row r="542" spans="7:11" x14ac:dyDescent="0.2">
      <c r="G542" s="215"/>
      <c r="H542" s="215"/>
      <c r="I542" s="215"/>
      <c r="J542" s="215"/>
      <c r="K542" s="215"/>
    </row>
    <row r="543" spans="7:11" x14ac:dyDescent="0.2">
      <c r="G543" s="215"/>
      <c r="H543" s="215"/>
      <c r="I543" s="215"/>
      <c r="J543" s="215"/>
      <c r="K543" s="215"/>
    </row>
    <row r="544" spans="7:11" x14ac:dyDescent="0.2">
      <c r="G544" s="215"/>
      <c r="H544" s="215"/>
      <c r="I544" s="215"/>
      <c r="J544" s="215"/>
      <c r="K544" s="215"/>
    </row>
    <row r="545" spans="7:11" x14ac:dyDescent="0.2">
      <c r="G545" s="215"/>
      <c r="H545" s="215"/>
      <c r="I545" s="215"/>
      <c r="J545" s="215"/>
      <c r="K545" s="215"/>
    </row>
    <row r="546" spans="7:11" x14ac:dyDescent="0.2">
      <c r="G546" s="215"/>
      <c r="H546" s="215"/>
      <c r="I546" s="215"/>
      <c r="J546" s="215"/>
      <c r="K546" s="215"/>
    </row>
    <row r="547" spans="7:11" x14ac:dyDescent="0.2">
      <c r="G547" s="215"/>
      <c r="H547" s="215"/>
      <c r="I547" s="215"/>
      <c r="J547" s="215"/>
      <c r="K547" s="215"/>
    </row>
    <row r="548" spans="7:11" x14ac:dyDescent="0.2">
      <c r="G548" s="215"/>
      <c r="H548" s="215"/>
      <c r="I548" s="215"/>
      <c r="J548" s="215"/>
      <c r="K548" s="215"/>
    </row>
    <row r="549" spans="7:11" x14ac:dyDescent="0.2">
      <c r="G549" s="215"/>
      <c r="H549" s="215"/>
      <c r="I549" s="215"/>
      <c r="J549" s="215"/>
      <c r="K549" s="215"/>
    </row>
    <row r="550" spans="7:11" x14ac:dyDescent="0.2">
      <c r="G550" s="215"/>
      <c r="H550" s="215"/>
      <c r="I550" s="215"/>
      <c r="J550" s="215"/>
      <c r="K550" s="215"/>
    </row>
    <row r="551" spans="7:11" x14ac:dyDescent="0.2">
      <c r="G551" s="215"/>
      <c r="H551" s="215"/>
      <c r="I551" s="215"/>
      <c r="J551" s="215"/>
      <c r="K551" s="215"/>
    </row>
    <row r="552" spans="7:11" x14ac:dyDescent="0.2">
      <c r="G552" s="215"/>
      <c r="H552" s="215"/>
      <c r="I552" s="215"/>
      <c r="J552" s="215"/>
      <c r="K552" s="215"/>
    </row>
    <row r="553" spans="7:11" x14ac:dyDescent="0.2">
      <c r="G553" s="215"/>
      <c r="H553" s="215"/>
      <c r="I553" s="215"/>
      <c r="J553" s="215"/>
      <c r="K553" s="215"/>
    </row>
    <row r="554" spans="7:11" x14ac:dyDescent="0.2">
      <c r="G554" s="215"/>
      <c r="H554" s="215"/>
      <c r="I554" s="215"/>
      <c r="J554" s="215"/>
      <c r="K554" s="215"/>
    </row>
    <row r="555" spans="7:11" x14ac:dyDescent="0.2">
      <c r="G555" s="215"/>
      <c r="H555" s="215"/>
      <c r="I555" s="215"/>
      <c r="J555" s="215"/>
      <c r="K555" s="215"/>
    </row>
    <row r="556" spans="7:11" x14ac:dyDescent="0.2">
      <c r="G556" s="215"/>
      <c r="H556" s="215"/>
      <c r="I556" s="215"/>
      <c r="J556" s="215"/>
      <c r="K556" s="215"/>
    </row>
    <row r="557" spans="7:11" x14ac:dyDescent="0.2">
      <c r="G557" s="215"/>
      <c r="H557" s="215"/>
      <c r="I557" s="215"/>
      <c r="J557" s="215"/>
      <c r="K557" s="215"/>
    </row>
    <row r="558" spans="7:11" x14ac:dyDescent="0.2">
      <c r="G558" s="215"/>
      <c r="H558" s="215"/>
      <c r="I558" s="215"/>
      <c r="J558" s="215"/>
      <c r="K558" s="215"/>
    </row>
    <row r="559" spans="7:11" x14ac:dyDescent="0.2">
      <c r="G559" s="215"/>
      <c r="H559" s="215"/>
      <c r="I559" s="215"/>
      <c r="J559" s="215"/>
      <c r="K559" s="215"/>
    </row>
    <row r="560" spans="7:11" x14ac:dyDescent="0.2">
      <c r="G560" s="215"/>
      <c r="H560" s="215"/>
      <c r="I560" s="215"/>
      <c r="J560" s="215"/>
      <c r="K560" s="215"/>
    </row>
    <row r="561" spans="7:11" x14ac:dyDescent="0.2">
      <c r="G561" s="215"/>
      <c r="H561" s="215"/>
      <c r="I561" s="215"/>
      <c r="J561" s="215"/>
      <c r="K561" s="215"/>
    </row>
    <row r="562" spans="7:11" x14ac:dyDescent="0.2">
      <c r="G562" s="215"/>
      <c r="H562" s="215"/>
      <c r="I562" s="215"/>
      <c r="J562" s="215"/>
      <c r="K562" s="215"/>
    </row>
    <row r="563" spans="7:11" x14ac:dyDescent="0.2">
      <c r="G563" s="215"/>
      <c r="H563" s="215"/>
      <c r="I563" s="215"/>
      <c r="J563" s="215"/>
      <c r="K563" s="215"/>
    </row>
    <row r="564" spans="7:11" x14ac:dyDescent="0.2">
      <c r="G564" s="215"/>
      <c r="H564" s="215"/>
      <c r="I564" s="215"/>
      <c r="J564" s="215"/>
      <c r="K564" s="215"/>
    </row>
    <row r="565" spans="7:11" x14ac:dyDescent="0.2">
      <c r="G565" s="215"/>
      <c r="H565" s="215"/>
      <c r="I565" s="215"/>
      <c r="J565" s="215"/>
      <c r="K565" s="215"/>
    </row>
    <row r="566" spans="7:11" x14ac:dyDescent="0.2">
      <c r="G566" s="215"/>
      <c r="H566" s="215"/>
      <c r="I566" s="215"/>
      <c r="J566" s="215"/>
      <c r="K566" s="215"/>
    </row>
    <row r="567" spans="7:11" x14ac:dyDescent="0.2">
      <c r="G567" s="215"/>
      <c r="H567" s="215"/>
      <c r="I567" s="215"/>
      <c r="J567" s="215"/>
      <c r="K567" s="215"/>
    </row>
    <row r="568" spans="7:11" x14ac:dyDescent="0.2">
      <c r="G568" s="215"/>
      <c r="H568" s="215"/>
      <c r="I568" s="215"/>
      <c r="J568" s="215"/>
      <c r="K568" s="215"/>
    </row>
    <row r="569" spans="7:11" x14ac:dyDescent="0.2">
      <c r="G569" s="215"/>
      <c r="H569" s="215"/>
      <c r="I569" s="215"/>
      <c r="J569" s="215"/>
      <c r="K569" s="215"/>
    </row>
    <row r="570" spans="7:11" x14ac:dyDescent="0.2">
      <c r="G570" s="215"/>
      <c r="H570" s="215"/>
      <c r="I570" s="215"/>
      <c r="J570" s="215"/>
      <c r="K570" s="215"/>
    </row>
    <row r="571" spans="7:11" x14ac:dyDescent="0.2">
      <c r="G571" s="215"/>
      <c r="H571" s="215"/>
      <c r="I571" s="215"/>
      <c r="J571" s="215"/>
      <c r="K571" s="215"/>
    </row>
    <row r="572" spans="7:11" x14ac:dyDescent="0.2">
      <c r="G572" s="215"/>
      <c r="H572" s="215"/>
      <c r="I572" s="215"/>
      <c r="J572" s="215"/>
      <c r="K572" s="215"/>
    </row>
    <row r="573" spans="7:11" x14ac:dyDescent="0.2">
      <c r="G573" s="215"/>
      <c r="H573" s="215"/>
      <c r="I573" s="215"/>
      <c r="J573" s="215"/>
      <c r="K573" s="215"/>
    </row>
    <row r="574" spans="7:11" x14ac:dyDescent="0.2">
      <c r="G574" s="215"/>
      <c r="H574" s="215"/>
      <c r="I574" s="215"/>
      <c r="J574" s="215"/>
      <c r="K574" s="215"/>
    </row>
    <row r="575" spans="7:11" x14ac:dyDescent="0.2">
      <c r="G575" s="215"/>
      <c r="H575" s="215"/>
      <c r="I575" s="215"/>
      <c r="J575" s="215"/>
      <c r="K575" s="215"/>
    </row>
    <row r="576" spans="7:11" x14ac:dyDescent="0.2">
      <c r="G576" s="215"/>
      <c r="H576" s="215"/>
      <c r="I576" s="215"/>
      <c r="J576" s="215"/>
      <c r="K576" s="215"/>
    </row>
    <row r="577" spans="7:11" x14ac:dyDescent="0.2">
      <c r="G577" s="215"/>
      <c r="H577" s="215"/>
      <c r="I577" s="215"/>
      <c r="J577" s="215"/>
      <c r="K577" s="215"/>
    </row>
    <row r="578" spans="7:11" x14ac:dyDescent="0.2">
      <c r="G578" s="215"/>
      <c r="H578" s="215"/>
      <c r="I578" s="215"/>
      <c r="J578" s="215"/>
      <c r="K578" s="215"/>
    </row>
    <row r="579" spans="7:11" x14ac:dyDescent="0.2">
      <c r="G579" s="215"/>
      <c r="H579" s="215"/>
      <c r="I579" s="215"/>
      <c r="J579" s="215"/>
      <c r="K579" s="215"/>
    </row>
    <row r="580" spans="7:11" x14ac:dyDescent="0.2">
      <c r="G580" s="215"/>
      <c r="H580" s="215"/>
      <c r="I580" s="215"/>
      <c r="J580" s="215"/>
      <c r="K580" s="215"/>
    </row>
    <row r="581" spans="7:11" x14ac:dyDescent="0.2">
      <c r="G581" s="215"/>
      <c r="H581" s="215"/>
      <c r="I581" s="215"/>
      <c r="J581" s="215"/>
      <c r="K581" s="215"/>
    </row>
    <row r="582" spans="7:11" x14ac:dyDescent="0.2">
      <c r="G582" s="215"/>
      <c r="H582" s="215"/>
      <c r="I582" s="215"/>
      <c r="J582" s="215"/>
      <c r="K582" s="215"/>
    </row>
    <row r="583" spans="7:11" x14ac:dyDescent="0.2">
      <c r="G583" s="215"/>
      <c r="H583" s="215"/>
      <c r="I583" s="215"/>
      <c r="J583" s="215"/>
      <c r="K583" s="215"/>
    </row>
    <row r="584" spans="7:11" x14ac:dyDescent="0.2">
      <c r="G584" s="215"/>
      <c r="H584" s="215"/>
      <c r="I584" s="215"/>
      <c r="J584" s="215"/>
      <c r="K584" s="215"/>
    </row>
    <row r="585" spans="7:11" x14ac:dyDescent="0.2">
      <c r="G585" s="215"/>
      <c r="H585" s="215"/>
      <c r="I585" s="215"/>
      <c r="J585" s="215"/>
      <c r="K585" s="215"/>
    </row>
    <row r="586" spans="7:11" x14ac:dyDescent="0.2">
      <c r="G586" s="215"/>
      <c r="H586" s="215"/>
      <c r="I586" s="215"/>
      <c r="J586" s="215"/>
      <c r="K586" s="215"/>
    </row>
    <row r="587" spans="7:11" x14ac:dyDescent="0.2">
      <c r="G587" s="215"/>
      <c r="H587" s="215"/>
      <c r="I587" s="215"/>
      <c r="J587" s="215"/>
      <c r="K587" s="215"/>
    </row>
    <row r="588" spans="7:11" x14ac:dyDescent="0.2">
      <c r="G588" s="215"/>
      <c r="H588" s="215"/>
      <c r="I588" s="215"/>
      <c r="J588" s="215"/>
      <c r="K588" s="215"/>
    </row>
    <row r="589" spans="7:11" x14ac:dyDescent="0.2">
      <c r="G589" s="215"/>
      <c r="H589" s="215"/>
      <c r="I589" s="215"/>
      <c r="J589" s="215"/>
      <c r="K589" s="215"/>
    </row>
    <row r="590" spans="7:11" x14ac:dyDescent="0.2">
      <c r="G590" s="215"/>
      <c r="H590" s="215"/>
      <c r="I590" s="215"/>
      <c r="J590" s="215"/>
      <c r="K590" s="215"/>
    </row>
    <row r="591" spans="7:11" x14ac:dyDescent="0.2">
      <c r="G591" s="215"/>
      <c r="H591" s="215"/>
      <c r="I591" s="215"/>
      <c r="J591" s="215"/>
      <c r="K591" s="215"/>
    </row>
    <row r="592" spans="7:11" x14ac:dyDescent="0.2">
      <c r="G592" s="215"/>
      <c r="H592" s="215"/>
      <c r="I592" s="215"/>
      <c r="J592" s="215"/>
      <c r="K592" s="215"/>
    </row>
    <row r="593" spans="7:11" x14ac:dyDescent="0.2">
      <c r="G593" s="215"/>
      <c r="H593" s="215"/>
      <c r="I593" s="215"/>
      <c r="J593" s="215"/>
      <c r="K593" s="215"/>
    </row>
    <row r="594" spans="7:11" x14ac:dyDescent="0.2">
      <c r="G594" s="215"/>
      <c r="H594" s="215"/>
      <c r="I594" s="215"/>
      <c r="J594" s="215"/>
      <c r="K594" s="215"/>
    </row>
    <row r="595" spans="7:11" x14ac:dyDescent="0.2">
      <c r="G595" s="215"/>
      <c r="H595" s="215"/>
      <c r="I595" s="215"/>
      <c r="J595" s="215"/>
      <c r="K595" s="215"/>
    </row>
    <row r="596" spans="7:11" x14ac:dyDescent="0.2">
      <c r="G596" s="215"/>
      <c r="H596" s="215"/>
      <c r="I596" s="215"/>
      <c r="J596" s="215"/>
      <c r="K596" s="215"/>
    </row>
    <row r="597" spans="7:11" x14ac:dyDescent="0.2">
      <c r="G597" s="215"/>
      <c r="H597" s="215"/>
      <c r="I597" s="215"/>
      <c r="J597" s="215"/>
      <c r="K597" s="215"/>
    </row>
    <row r="598" spans="7:11" x14ac:dyDescent="0.2">
      <c r="G598" s="215"/>
      <c r="H598" s="215"/>
      <c r="I598" s="215"/>
      <c r="J598" s="215"/>
      <c r="K598" s="215"/>
    </row>
    <row r="599" spans="7:11" x14ac:dyDescent="0.2">
      <c r="G599" s="215"/>
      <c r="H599" s="215"/>
      <c r="I599" s="215"/>
      <c r="J599" s="215"/>
      <c r="K599" s="215"/>
    </row>
    <row r="600" spans="7:11" x14ac:dyDescent="0.2">
      <c r="G600" s="215"/>
      <c r="H600" s="215"/>
      <c r="I600" s="215"/>
      <c r="J600" s="215"/>
      <c r="K600" s="215"/>
    </row>
    <row r="601" spans="7:11" x14ac:dyDescent="0.2">
      <c r="G601" s="215"/>
      <c r="H601" s="215"/>
      <c r="I601" s="215"/>
      <c r="J601" s="215"/>
      <c r="K601" s="215"/>
    </row>
    <row r="602" spans="7:11" x14ac:dyDescent="0.2">
      <c r="G602" s="215"/>
      <c r="H602" s="215"/>
      <c r="I602" s="215"/>
      <c r="J602" s="215"/>
      <c r="K602" s="215"/>
    </row>
    <row r="603" spans="7:11" x14ac:dyDescent="0.2">
      <c r="G603" s="215"/>
      <c r="H603" s="215"/>
      <c r="I603" s="215"/>
      <c r="J603" s="215"/>
      <c r="K603" s="215"/>
    </row>
    <row r="604" spans="7:11" x14ac:dyDescent="0.2">
      <c r="G604" s="215"/>
      <c r="H604" s="215"/>
      <c r="I604" s="215"/>
      <c r="J604" s="215"/>
      <c r="K604" s="215"/>
    </row>
    <row r="605" spans="7:11" x14ac:dyDescent="0.2">
      <c r="G605" s="215"/>
      <c r="H605" s="215"/>
      <c r="I605" s="215"/>
      <c r="J605" s="215"/>
      <c r="K605" s="215"/>
    </row>
    <row r="606" spans="7:11" x14ac:dyDescent="0.2">
      <c r="G606" s="215"/>
      <c r="H606" s="215"/>
      <c r="I606" s="215"/>
      <c r="J606" s="215"/>
      <c r="K606" s="215"/>
    </row>
    <row r="607" spans="7:11" x14ac:dyDescent="0.2">
      <c r="G607" s="215"/>
      <c r="H607" s="215"/>
      <c r="I607" s="215"/>
      <c r="J607" s="215"/>
      <c r="K607" s="215"/>
    </row>
    <row r="608" spans="7:11" x14ac:dyDescent="0.2">
      <c r="G608" s="215"/>
      <c r="H608" s="215"/>
      <c r="I608" s="215"/>
      <c r="J608" s="215"/>
      <c r="K608" s="215"/>
    </row>
    <row r="609" spans="7:11" x14ac:dyDescent="0.2">
      <c r="G609" s="215"/>
      <c r="H609" s="215"/>
      <c r="I609" s="215"/>
      <c r="J609" s="215"/>
      <c r="K609" s="215"/>
    </row>
    <row r="610" spans="7:11" x14ac:dyDescent="0.2">
      <c r="G610" s="215"/>
      <c r="H610" s="215"/>
      <c r="I610" s="215"/>
      <c r="J610" s="215"/>
      <c r="K610" s="215"/>
    </row>
    <row r="611" spans="7:11" x14ac:dyDescent="0.2">
      <c r="G611" s="215"/>
      <c r="H611" s="215"/>
      <c r="I611" s="215"/>
      <c r="J611" s="215"/>
      <c r="K611" s="215"/>
    </row>
    <row r="612" spans="7:11" x14ac:dyDescent="0.2">
      <c r="G612" s="215"/>
      <c r="H612" s="215"/>
      <c r="I612" s="215"/>
      <c r="J612" s="215"/>
      <c r="K612" s="215"/>
    </row>
    <row r="613" spans="7:11" x14ac:dyDescent="0.2">
      <c r="G613" s="215"/>
      <c r="H613" s="215"/>
      <c r="I613" s="215"/>
      <c r="J613" s="215"/>
      <c r="K613" s="215"/>
    </row>
    <row r="614" spans="7:11" x14ac:dyDescent="0.2">
      <c r="G614" s="215"/>
      <c r="H614" s="215"/>
      <c r="I614" s="215"/>
      <c r="J614" s="215"/>
      <c r="K614" s="215"/>
    </row>
    <row r="615" spans="7:11" x14ac:dyDescent="0.2">
      <c r="G615" s="215"/>
      <c r="H615" s="215"/>
      <c r="I615" s="215"/>
      <c r="J615" s="215"/>
      <c r="K615" s="215"/>
    </row>
    <row r="616" spans="7:11" x14ac:dyDescent="0.2">
      <c r="G616" s="215"/>
      <c r="H616" s="215"/>
      <c r="I616" s="215"/>
      <c r="J616" s="215"/>
      <c r="K616" s="215"/>
    </row>
    <row r="617" spans="7:11" x14ac:dyDescent="0.2">
      <c r="G617" s="215"/>
      <c r="H617" s="215"/>
      <c r="I617" s="215"/>
      <c r="J617" s="215"/>
      <c r="K617" s="215"/>
    </row>
    <row r="618" spans="7:11" x14ac:dyDescent="0.2">
      <c r="G618" s="215"/>
      <c r="H618" s="215"/>
      <c r="I618" s="215"/>
      <c r="J618" s="215"/>
      <c r="K618" s="215"/>
    </row>
    <row r="619" spans="7:11" x14ac:dyDescent="0.2">
      <c r="G619" s="215"/>
      <c r="H619" s="215"/>
      <c r="I619" s="215"/>
      <c r="J619" s="215"/>
      <c r="K619" s="215"/>
    </row>
    <row r="620" spans="7:11" x14ac:dyDescent="0.2">
      <c r="G620" s="215"/>
      <c r="H620" s="215"/>
      <c r="I620" s="215"/>
      <c r="J620" s="215"/>
      <c r="K620" s="215"/>
    </row>
    <row r="621" spans="7:11" x14ac:dyDescent="0.2">
      <c r="G621" s="215"/>
      <c r="H621" s="215"/>
      <c r="I621" s="215"/>
      <c r="J621" s="215"/>
      <c r="K621" s="215"/>
    </row>
    <row r="622" spans="7:11" x14ac:dyDescent="0.2">
      <c r="G622" s="215"/>
      <c r="H622" s="215"/>
      <c r="I622" s="215"/>
      <c r="J622" s="215"/>
      <c r="K622" s="215"/>
    </row>
    <row r="623" spans="7:11" x14ac:dyDescent="0.2">
      <c r="G623" s="215"/>
      <c r="H623" s="215"/>
      <c r="I623" s="215"/>
      <c r="J623" s="215"/>
      <c r="K623" s="215"/>
    </row>
    <row r="624" spans="7:11" x14ac:dyDescent="0.2">
      <c r="G624" s="215"/>
      <c r="H624" s="215"/>
      <c r="I624" s="215"/>
      <c r="J624" s="215"/>
      <c r="K624" s="215"/>
    </row>
    <row r="625" spans="7:11" x14ac:dyDescent="0.2">
      <c r="G625" s="215"/>
      <c r="H625" s="215"/>
      <c r="I625" s="215"/>
      <c r="J625" s="215"/>
      <c r="K625" s="215"/>
    </row>
    <row r="626" spans="7:11" x14ac:dyDescent="0.2">
      <c r="G626" s="215"/>
      <c r="H626" s="215"/>
      <c r="I626" s="215"/>
      <c r="J626" s="215"/>
      <c r="K626" s="215"/>
    </row>
    <row r="627" spans="7:11" x14ac:dyDescent="0.2">
      <c r="G627" s="215"/>
      <c r="H627" s="215"/>
      <c r="I627" s="215"/>
      <c r="J627" s="215"/>
      <c r="K627" s="215"/>
    </row>
    <row r="628" spans="7:11" x14ac:dyDescent="0.2">
      <c r="G628" s="215"/>
      <c r="H628" s="215"/>
      <c r="I628" s="215"/>
      <c r="J628" s="215"/>
      <c r="K628" s="215"/>
    </row>
    <row r="629" spans="7:11" x14ac:dyDescent="0.2">
      <c r="G629" s="215"/>
      <c r="H629" s="215"/>
      <c r="I629" s="215"/>
      <c r="J629" s="215"/>
      <c r="K629" s="215"/>
    </row>
    <row r="630" spans="7:11" x14ac:dyDescent="0.2">
      <c r="G630" s="215"/>
      <c r="H630" s="215"/>
      <c r="I630" s="215"/>
      <c r="J630" s="215"/>
      <c r="K630" s="215"/>
    </row>
    <row r="631" spans="7:11" x14ac:dyDescent="0.2">
      <c r="G631" s="215"/>
      <c r="H631" s="215"/>
      <c r="I631" s="215"/>
      <c r="J631" s="215"/>
      <c r="K631" s="215"/>
    </row>
    <row r="632" spans="7:11" x14ac:dyDescent="0.2">
      <c r="G632" s="215"/>
      <c r="H632" s="215"/>
      <c r="I632" s="215"/>
      <c r="J632" s="215"/>
      <c r="K632" s="215"/>
    </row>
    <row r="633" spans="7:11" x14ac:dyDescent="0.2">
      <c r="G633" s="215"/>
      <c r="H633" s="215"/>
      <c r="I633" s="215"/>
      <c r="J633" s="215"/>
      <c r="K633" s="215"/>
    </row>
    <row r="634" spans="7:11" x14ac:dyDescent="0.2">
      <c r="G634" s="215"/>
      <c r="H634" s="215"/>
      <c r="I634" s="215"/>
      <c r="J634" s="215"/>
      <c r="K634" s="215"/>
    </row>
    <row r="635" spans="7:11" x14ac:dyDescent="0.2">
      <c r="G635" s="215"/>
      <c r="H635" s="215"/>
      <c r="I635" s="215"/>
      <c r="J635" s="215"/>
      <c r="K635" s="215"/>
    </row>
    <row r="636" spans="7:11" x14ac:dyDescent="0.2">
      <c r="G636" s="215"/>
      <c r="H636" s="215"/>
      <c r="I636" s="215"/>
      <c r="J636" s="215"/>
      <c r="K636" s="215"/>
    </row>
    <row r="637" spans="7:11" x14ac:dyDescent="0.2">
      <c r="G637" s="215"/>
      <c r="H637" s="215"/>
      <c r="I637" s="215"/>
      <c r="J637" s="215"/>
      <c r="K637" s="215"/>
    </row>
    <row r="638" spans="7:11" x14ac:dyDescent="0.2">
      <c r="G638" s="215"/>
      <c r="H638" s="215"/>
      <c r="I638" s="215"/>
      <c r="J638" s="215"/>
      <c r="K638" s="215"/>
    </row>
    <row r="639" spans="7:11" x14ac:dyDescent="0.2">
      <c r="G639" s="215"/>
      <c r="H639" s="215"/>
      <c r="I639" s="215"/>
      <c r="J639" s="215"/>
      <c r="K639" s="215"/>
    </row>
    <row r="640" spans="7:11" x14ac:dyDescent="0.2">
      <c r="G640" s="215"/>
      <c r="H640" s="215"/>
      <c r="I640" s="215"/>
      <c r="J640" s="215"/>
      <c r="K640" s="215"/>
    </row>
    <row r="641" spans="7:11" x14ac:dyDescent="0.2">
      <c r="G641" s="215"/>
      <c r="H641" s="215"/>
      <c r="I641" s="215"/>
      <c r="J641" s="215"/>
      <c r="K641" s="215"/>
    </row>
    <row r="642" spans="7:11" x14ac:dyDescent="0.2">
      <c r="G642" s="215"/>
      <c r="H642" s="215"/>
      <c r="I642" s="215"/>
      <c r="J642" s="215"/>
      <c r="K642" s="215"/>
    </row>
    <row r="643" spans="7:11" x14ac:dyDescent="0.2">
      <c r="G643" s="215"/>
      <c r="H643" s="215"/>
      <c r="I643" s="215"/>
      <c r="J643" s="215"/>
      <c r="K643" s="215"/>
    </row>
    <row r="644" spans="7:11" x14ac:dyDescent="0.2">
      <c r="G644" s="215"/>
      <c r="H644" s="215"/>
      <c r="I644" s="215"/>
      <c r="J644" s="215"/>
      <c r="K644" s="215"/>
    </row>
    <row r="645" spans="7:11" x14ac:dyDescent="0.2">
      <c r="G645" s="215"/>
      <c r="H645" s="215"/>
      <c r="I645" s="215"/>
      <c r="J645" s="215"/>
      <c r="K645" s="215"/>
    </row>
    <row r="646" spans="7:11" x14ac:dyDescent="0.2">
      <c r="G646" s="215"/>
      <c r="H646" s="215"/>
      <c r="I646" s="215"/>
      <c r="J646" s="215"/>
      <c r="K646" s="215"/>
    </row>
    <row r="647" spans="7:11" x14ac:dyDescent="0.2">
      <c r="G647" s="215"/>
      <c r="H647" s="215"/>
      <c r="I647" s="215"/>
      <c r="J647" s="215"/>
      <c r="K647" s="215"/>
    </row>
    <row r="648" spans="7:11" x14ac:dyDescent="0.2">
      <c r="G648" s="215"/>
      <c r="H648" s="215"/>
      <c r="I648" s="215"/>
      <c r="J648" s="215"/>
      <c r="K648" s="215"/>
    </row>
    <row r="649" spans="7:11" x14ac:dyDescent="0.2">
      <c r="G649" s="215"/>
      <c r="H649" s="215"/>
      <c r="I649" s="215"/>
      <c r="J649" s="215"/>
      <c r="K649" s="215"/>
    </row>
    <row r="650" spans="7:11" x14ac:dyDescent="0.2">
      <c r="G650" s="215"/>
      <c r="H650" s="215"/>
      <c r="I650" s="215"/>
      <c r="J650" s="215"/>
      <c r="K650" s="215"/>
    </row>
    <row r="651" spans="7:11" x14ac:dyDescent="0.2">
      <c r="G651" s="215"/>
      <c r="H651" s="215"/>
      <c r="I651" s="215"/>
      <c r="J651" s="215"/>
      <c r="K651" s="215"/>
    </row>
    <row r="652" spans="7:11" x14ac:dyDescent="0.2">
      <c r="G652" s="215"/>
      <c r="H652" s="215"/>
      <c r="I652" s="215"/>
      <c r="J652" s="215"/>
      <c r="K652" s="215"/>
    </row>
    <row r="653" spans="7:11" x14ac:dyDescent="0.2">
      <c r="G653" s="215"/>
      <c r="H653" s="215"/>
      <c r="I653" s="215"/>
      <c r="J653" s="215"/>
      <c r="K653" s="215"/>
    </row>
    <row r="654" spans="7:11" x14ac:dyDescent="0.2">
      <c r="G654" s="215"/>
      <c r="H654" s="215"/>
      <c r="I654" s="215"/>
      <c r="J654" s="215"/>
      <c r="K654" s="215"/>
    </row>
    <row r="655" spans="7:11" x14ac:dyDescent="0.2">
      <c r="G655" s="215"/>
      <c r="H655" s="215"/>
      <c r="I655" s="215"/>
      <c r="J655" s="215"/>
      <c r="K655" s="215"/>
    </row>
    <row r="656" spans="7:11" x14ac:dyDescent="0.2">
      <c r="G656" s="215"/>
      <c r="H656" s="215"/>
      <c r="I656" s="215"/>
      <c r="J656" s="215"/>
      <c r="K656" s="215"/>
    </row>
    <row r="657" spans="7:11" x14ac:dyDescent="0.2">
      <c r="G657" s="215"/>
      <c r="H657" s="215"/>
      <c r="I657" s="215"/>
      <c r="J657" s="215"/>
      <c r="K657" s="215"/>
    </row>
    <row r="658" spans="7:11" x14ac:dyDescent="0.2">
      <c r="G658" s="215"/>
      <c r="H658" s="215"/>
      <c r="I658" s="215"/>
      <c r="J658" s="215"/>
      <c r="K658" s="215"/>
    </row>
    <row r="659" spans="7:11" x14ac:dyDescent="0.2">
      <c r="G659" s="215"/>
      <c r="H659" s="215"/>
      <c r="I659" s="215"/>
      <c r="J659" s="215"/>
      <c r="K659" s="215"/>
    </row>
    <row r="660" spans="7:11" x14ac:dyDescent="0.2">
      <c r="G660" s="215"/>
      <c r="H660" s="215"/>
      <c r="I660" s="215"/>
      <c r="J660" s="215"/>
      <c r="K660" s="215"/>
    </row>
    <row r="661" spans="7:11" x14ac:dyDescent="0.2">
      <c r="G661" s="215"/>
      <c r="H661" s="215"/>
      <c r="I661" s="215"/>
      <c r="J661" s="215"/>
      <c r="K661" s="215"/>
    </row>
    <row r="662" spans="7:11" x14ac:dyDescent="0.2">
      <c r="G662" s="215"/>
      <c r="H662" s="215"/>
      <c r="I662" s="215"/>
      <c r="J662" s="215"/>
      <c r="K662" s="215"/>
    </row>
    <row r="663" spans="7:11" x14ac:dyDescent="0.2">
      <c r="G663" s="215"/>
      <c r="H663" s="215"/>
      <c r="I663" s="215"/>
      <c r="J663" s="215"/>
      <c r="K663" s="215"/>
    </row>
    <row r="664" spans="7:11" x14ac:dyDescent="0.2">
      <c r="G664" s="215"/>
      <c r="H664" s="215"/>
      <c r="I664" s="215"/>
      <c r="J664" s="215"/>
      <c r="K664" s="215"/>
    </row>
    <row r="665" spans="7:11" x14ac:dyDescent="0.2">
      <c r="G665" s="215"/>
      <c r="H665" s="215"/>
      <c r="I665" s="215"/>
      <c r="J665" s="215"/>
      <c r="K665" s="215"/>
    </row>
    <row r="666" spans="7:11" x14ac:dyDescent="0.2">
      <c r="G666" s="215"/>
      <c r="H666" s="215"/>
      <c r="I666" s="215"/>
      <c r="J666" s="215"/>
      <c r="K666" s="215"/>
    </row>
    <row r="667" spans="7:11" x14ac:dyDescent="0.2">
      <c r="G667" s="215"/>
      <c r="H667" s="215"/>
      <c r="I667" s="215"/>
      <c r="J667" s="215"/>
      <c r="K667" s="215"/>
    </row>
    <row r="668" spans="7:11" x14ac:dyDescent="0.2">
      <c r="G668" s="215"/>
      <c r="H668" s="215"/>
      <c r="I668" s="215"/>
      <c r="J668" s="215"/>
      <c r="K668" s="215"/>
    </row>
    <row r="669" spans="7:11" x14ac:dyDescent="0.2">
      <c r="G669" s="215"/>
      <c r="H669" s="215"/>
      <c r="I669" s="215"/>
      <c r="J669" s="215"/>
      <c r="K669" s="215"/>
    </row>
    <row r="670" spans="7:11" x14ac:dyDescent="0.2">
      <c r="G670" s="215"/>
      <c r="H670" s="215"/>
      <c r="I670" s="215"/>
      <c r="J670" s="215"/>
      <c r="K670" s="215"/>
    </row>
    <row r="671" spans="7:11" x14ac:dyDescent="0.2">
      <c r="G671" s="215"/>
      <c r="H671" s="215"/>
      <c r="I671" s="215"/>
      <c r="J671" s="215"/>
      <c r="K671" s="215"/>
    </row>
    <row r="672" spans="7:11" x14ac:dyDescent="0.2">
      <c r="G672" s="215"/>
      <c r="H672" s="215"/>
      <c r="I672" s="215"/>
      <c r="J672" s="215"/>
      <c r="K672" s="215"/>
    </row>
    <row r="673" spans="7:11" x14ac:dyDescent="0.2">
      <c r="G673" s="215"/>
      <c r="H673" s="215"/>
      <c r="I673" s="215"/>
      <c r="J673" s="215"/>
      <c r="K673" s="215"/>
    </row>
    <row r="674" spans="7:11" x14ac:dyDescent="0.2">
      <c r="G674" s="215"/>
      <c r="H674" s="215"/>
      <c r="I674" s="215"/>
      <c r="J674" s="215"/>
      <c r="K674" s="215"/>
    </row>
    <row r="675" spans="7:11" x14ac:dyDescent="0.2">
      <c r="G675" s="215"/>
      <c r="H675" s="215"/>
      <c r="I675" s="215"/>
      <c r="J675" s="215"/>
      <c r="K675" s="215"/>
    </row>
    <row r="676" spans="7:11" x14ac:dyDescent="0.2">
      <c r="G676" s="215"/>
      <c r="H676" s="215"/>
      <c r="I676" s="215"/>
      <c r="J676" s="215"/>
      <c r="K676" s="215"/>
    </row>
    <row r="677" spans="7:11" x14ac:dyDescent="0.2">
      <c r="G677" s="215"/>
      <c r="H677" s="215"/>
      <c r="I677" s="215"/>
      <c r="J677" s="215"/>
      <c r="K677" s="215"/>
    </row>
    <row r="678" spans="7:11" x14ac:dyDescent="0.2">
      <c r="G678" s="215"/>
      <c r="H678" s="215"/>
      <c r="I678" s="215"/>
      <c r="J678" s="215"/>
      <c r="K678" s="215"/>
    </row>
    <row r="679" spans="7:11" x14ac:dyDescent="0.2">
      <c r="G679" s="215"/>
      <c r="H679" s="215"/>
      <c r="I679" s="215"/>
      <c r="J679" s="215"/>
      <c r="K679" s="215"/>
    </row>
    <row r="680" spans="7:11" x14ac:dyDescent="0.2">
      <c r="G680" s="215"/>
      <c r="H680" s="215"/>
      <c r="I680" s="215"/>
      <c r="J680" s="215"/>
      <c r="K680" s="215"/>
    </row>
    <row r="681" spans="7:11" x14ac:dyDescent="0.2">
      <c r="G681" s="215"/>
      <c r="H681" s="215"/>
      <c r="I681" s="215"/>
      <c r="J681" s="215"/>
      <c r="K681" s="215"/>
    </row>
    <row r="682" spans="7:11" x14ac:dyDescent="0.2">
      <c r="G682" s="215"/>
      <c r="H682" s="215"/>
      <c r="I682" s="215"/>
      <c r="J682" s="215"/>
      <c r="K682" s="215"/>
    </row>
    <row r="683" spans="7:11" x14ac:dyDescent="0.2">
      <c r="G683" s="215"/>
      <c r="H683" s="215"/>
      <c r="I683" s="215"/>
      <c r="J683" s="215"/>
      <c r="K683" s="215"/>
    </row>
    <row r="684" spans="7:11" x14ac:dyDescent="0.2">
      <c r="G684" s="215"/>
      <c r="H684" s="215"/>
      <c r="I684" s="215"/>
      <c r="J684" s="215"/>
      <c r="K684" s="215"/>
    </row>
    <row r="685" spans="7:11" x14ac:dyDescent="0.2">
      <c r="G685" s="215"/>
      <c r="H685" s="215"/>
      <c r="I685" s="215"/>
      <c r="J685" s="215"/>
      <c r="K685" s="215"/>
    </row>
    <row r="686" spans="7:11" x14ac:dyDescent="0.2">
      <c r="G686" s="215"/>
      <c r="H686" s="215"/>
      <c r="I686" s="215"/>
      <c r="J686" s="215"/>
      <c r="K686" s="215"/>
    </row>
    <row r="687" spans="7:11" x14ac:dyDescent="0.2">
      <c r="G687" s="215"/>
      <c r="H687" s="215"/>
      <c r="I687" s="215"/>
      <c r="J687" s="215"/>
      <c r="K687" s="215"/>
    </row>
    <row r="688" spans="7:11" x14ac:dyDescent="0.2">
      <c r="G688" s="215"/>
      <c r="H688" s="215"/>
      <c r="I688" s="215"/>
      <c r="J688" s="215"/>
      <c r="K688" s="215"/>
    </row>
    <row r="689" spans="7:11" x14ac:dyDescent="0.2">
      <c r="G689" s="215"/>
      <c r="H689" s="215"/>
      <c r="I689" s="215"/>
      <c r="J689" s="215"/>
      <c r="K689" s="215"/>
    </row>
    <row r="690" spans="7:11" x14ac:dyDescent="0.2">
      <c r="G690" s="215"/>
      <c r="H690" s="215"/>
      <c r="I690" s="215"/>
      <c r="J690" s="215"/>
      <c r="K690" s="215"/>
    </row>
    <row r="691" spans="7:11" x14ac:dyDescent="0.2">
      <c r="G691" s="215"/>
      <c r="H691" s="215"/>
      <c r="I691" s="215"/>
      <c r="J691" s="215"/>
      <c r="K691" s="215"/>
    </row>
    <row r="692" spans="7:11" x14ac:dyDescent="0.2">
      <c r="G692" s="215"/>
      <c r="H692" s="215"/>
      <c r="I692" s="215"/>
      <c r="J692" s="215"/>
      <c r="K692" s="215"/>
    </row>
    <row r="693" spans="7:11" x14ac:dyDescent="0.2">
      <c r="G693" s="215"/>
      <c r="H693" s="215"/>
      <c r="I693" s="215"/>
      <c r="J693" s="215"/>
      <c r="K693" s="215"/>
    </row>
    <row r="694" spans="7:11" x14ac:dyDescent="0.2">
      <c r="G694" s="215"/>
      <c r="H694" s="215"/>
      <c r="I694" s="215"/>
      <c r="J694" s="215"/>
      <c r="K694" s="215"/>
    </row>
    <row r="695" spans="7:11" x14ac:dyDescent="0.2">
      <c r="G695" s="215"/>
      <c r="H695" s="215"/>
      <c r="I695" s="215"/>
      <c r="J695" s="215"/>
      <c r="K695" s="215"/>
    </row>
    <row r="696" spans="7:11" x14ac:dyDescent="0.2">
      <c r="G696" s="215"/>
      <c r="H696" s="215"/>
      <c r="I696" s="215"/>
      <c r="J696" s="215"/>
      <c r="K696" s="215"/>
    </row>
    <row r="697" spans="7:11" x14ac:dyDescent="0.2">
      <c r="G697" s="215"/>
      <c r="H697" s="215"/>
      <c r="I697" s="215"/>
      <c r="J697" s="215"/>
      <c r="K697" s="215"/>
    </row>
    <row r="698" spans="7:11" x14ac:dyDescent="0.2">
      <c r="G698" s="215"/>
      <c r="H698" s="215"/>
      <c r="I698" s="215"/>
      <c r="J698" s="215"/>
      <c r="K698" s="215"/>
    </row>
    <row r="699" spans="7:11" x14ac:dyDescent="0.2">
      <c r="G699" s="215"/>
      <c r="H699" s="215"/>
      <c r="I699" s="215"/>
      <c r="J699" s="215"/>
      <c r="K699" s="215"/>
    </row>
    <row r="700" spans="7:11" x14ac:dyDescent="0.2">
      <c r="G700" s="215"/>
      <c r="H700" s="215"/>
      <c r="I700" s="215"/>
      <c r="J700" s="215"/>
      <c r="K700" s="215"/>
    </row>
    <row r="701" spans="7:11" x14ac:dyDescent="0.2">
      <c r="G701" s="215"/>
      <c r="H701" s="215"/>
      <c r="I701" s="215"/>
      <c r="J701" s="215"/>
      <c r="K701" s="215"/>
    </row>
    <row r="702" spans="7:11" x14ac:dyDescent="0.2">
      <c r="G702" s="215"/>
      <c r="H702" s="215"/>
      <c r="I702" s="215"/>
      <c r="J702" s="215"/>
      <c r="K702" s="215"/>
    </row>
    <row r="703" spans="7:11" x14ac:dyDescent="0.2">
      <c r="G703" s="215"/>
      <c r="H703" s="215"/>
      <c r="I703" s="215"/>
      <c r="J703" s="215"/>
      <c r="K703" s="215"/>
    </row>
    <row r="704" spans="7:11" x14ac:dyDescent="0.2">
      <c r="G704" s="215"/>
      <c r="H704" s="215"/>
      <c r="I704" s="215"/>
      <c r="J704" s="215"/>
      <c r="K704" s="215"/>
    </row>
    <row r="705" spans="7:11" x14ac:dyDescent="0.2">
      <c r="G705" s="215"/>
      <c r="H705" s="215"/>
      <c r="I705" s="215"/>
      <c r="J705" s="215"/>
      <c r="K705" s="215"/>
    </row>
    <row r="706" spans="7:11" x14ac:dyDescent="0.2">
      <c r="G706" s="215"/>
      <c r="H706" s="215"/>
      <c r="I706" s="215"/>
      <c r="J706" s="215"/>
      <c r="K706" s="215"/>
    </row>
    <row r="707" spans="7:11" x14ac:dyDescent="0.2">
      <c r="G707" s="215"/>
      <c r="H707" s="215"/>
      <c r="I707" s="215"/>
      <c r="J707" s="215"/>
      <c r="K707" s="215"/>
    </row>
    <row r="708" spans="7:11" x14ac:dyDescent="0.2">
      <c r="G708" s="215"/>
      <c r="H708" s="215"/>
      <c r="I708" s="215"/>
      <c r="J708" s="215"/>
      <c r="K708" s="215"/>
    </row>
    <row r="709" spans="7:11" x14ac:dyDescent="0.2">
      <c r="G709" s="215"/>
      <c r="H709" s="215"/>
      <c r="I709" s="215"/>
      <c r="J709" s="215"/>
      <c r="K709" s="215"/>
    </row>
    <row r="710" spans="7:11" x14ac:dyDescent="0.2">
      <c r="G710" s="215"/>
      <c r="H710" s="215"/>
      <c r="I710" s="215"/>
      <c r="J710" s="215"/>
      <c r="K710" s="215"/>
    </row>
    <row r="711" spans="7:11" x14ac:dyDescent="0.2">
      <c r="G711" s="215"/>
      <c r="H711" s="215"/>
      <c r="I711" s="215"/>
      <c r="J711" s="215"/>
      <c r="K711" s="215"/>
    </row>
    <row r="712" spans="7:11" x14ac:dyDescent="0.2">
      <c r="G712" s="215"/>
      <c r="H712" s="215"/>
      <c r="I712" s="215"/>
      <c r="J712" s="215"/>
      <c r="K712" s="215"/>
    </row>
    <row r="713" spans="7:11" x14ac:dyDescent="0.2">
      <c r="G713" s="215"/>
      <c r="H713" s="215"/>
      <c r="I713" s="215"/>
      <c r="J713" s="215"/>
      <c r="K713" s="215"/>
    </row>
    <row r="714" spans="7:11" x14ac:dyDescent="0.2">
      <c r="G714" s="215"/>
      <c r="H714" s="215"/>
      <c r="I714" s="215"/>
      <c r="J714" s="215"/>
      <c r="K714" s="215"/>
    </row>
    <row r="715" spans="7:11" x14ac:dyDescent="0.2">
      <c r="G715" s="215"/>
      <c r="H715" s="215"/>
      <c r="I715" s="215"/>
      <c r="J715" s="215"/>
      <c r="K715" s="215"/>
    </row>
    <row r="716" spans="7:11" x14ac:dyDescent="0.2">
      <c r="G716" s="215"/>
      <c r="H716" s="215"/>
      <c r="I716" s="215"/>
      <c r="J716" s="215"/>
      <c r="K716" s="215"/>
    </row>
    <row r="717" spans="7:11" x14ac:dyDescent="0.2">
      <c r="G717" s="215"/>
      <c r="H717" s="215"/>
      <c r="I717" s="215"/>
      <c r="J717" s="215"/>
      <c r="K717" s="215"/>
    </row>
    <row r="718" spans="7:11" x14ac:dyDescent="0.2">
      <c r="G718" s="215"/>
      <c r="H718" s="215"/>
      <c r="I718" s="215"/>
      <c r="J718" s="215"/>
      <c r="K718" s="215"/>
    </row>
    <row r="719" spans="7:11" x14ac:dyDescent="0.2">
      <c r="G719" s="215"/>
      <c r="H719" s="215"/>
      <c r="I719" s="215"/>
      <c r="J719" s="215"/>
      <c r="K719" s="215"/>
    </row>
    <row r="720" spans="7:11" x14ac:dyDescent="0.2">
      <c r="G720" s="215"/>
      <c r="H720" s="215"/>
      <c r="I720" s="215"/>
      <c r="J720" s="215"/>
      <c r="K720" s="215"/>
    </row>
    <row r="721" spans="7:11" x14ac:dyDescent="0.2">
      <c r="G721" s="215"/>
      <c r="H721" s="215"/>
      <c r="I721" s="215"/>
      <c r="J721" s="215"/>
      <c r="K721" s="215"/>
    </row>
    <row r="722" spans="7:11" x14ac:dyDescent="0.2">
      <c r="G722" s="215"/>
      <c r="H722" s="215"/>
      <c r="I722" s="215"/>
      <c r="J722" s="215"/>
      <c r="K722" s="215"/>
    </row>
    <row r="723" spans="7:11" x14ac:dyDescent="0.2">
      <c r="G723" s="215"/>
      <c r="H723" s="215"/>
      <c r="I723" s="215"/>
      <c r="J723" s="215"/>
      <c r="K723" s="215"/>
    </row>
  </sheetData>
  <mergeCells count="37">
    <mergeCell ref="A71:P71"/>
    <mergeCell ref="A1:N1"/>
    <mergeCell ref="A2:C2"/>
    <mergeCell ref="D2:G2"/>
    <mergeCell ref="A3:A4"/>
    <mergeCell ref="B3:C3"/>
    <mergeCell ref="O3:O4"/>
    <mergeCell ref="L3:N3"/>
    <mergeCell ref="D3:F3"/>
    <mergeCell ref="G3:G4"/>
    <mergeCell ref="B55:C55"/>
    <mergeCell ref="A45:A50"/>
    <mergeCell ref="B29:C29"/>
    <mergeCell ref="A70:C70"/>
    <mergeCell ref="B66:C66"/>
    <mergeCell ref="B35:C35"/>
    <mergeCell ref="A36:A44"/>
    <mergeCell ref="A67:A69"/>
    <mergeCell ref="B69:C69"/>
    <mergeCell ref="B50:C50"/>
    <mergeCell ref="A56:A66"/>
    <mergeCell ref="B44:C44"/>
    <mergeCell ref="A51:A55"/>
    <mergeCell ref="A30:A35"/>
    <mergeCell ref="A18:A29"/>
    <mergeCell ref="O1:P1"/>
    <mergeCell ref="H2:K2"/>
    <mergeCell ref="H3:J3"/>
    <mergeCell ref="K3:K4"/>
    <mergeCell ref="L2:P2"/>
    <mergeCell ref="P3:P4"/>
    <mergeCell ref="A5:A8"/>
    <mergeCell ref="B8:C8"/>
    <mergeCell ref="A14:A17"/>
    <mergeCell ref="B17:C17"/>
    <mergeCell ref="A9:A13"/>
    <mergeCell ref="B13:C13"/>
  </mergeCells>
  <printOptions horizontalCentered="1"/>
  <pageMargins left="0.19685039370078741" right="0.19685039370078741" top="0.38" bottom="0.33" header="0.19685039370078741" footer="0.2"/>
  <pageSetup paperSize="9" scale="55" orientation="portrait" r:id="rId1"/>
  <headerFooter alignWithMargins="0">
    <oddFooter>&amp;L&amp;"Times New Roman,Obyčejné"&amp;9Rozpočet na rok 2018&amp;R&amp;"Times New Roman,Obyčejné"&amp;9&amp;D,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pane ySplit="2" topLeftCell="A33" activePane="bottomLeft" state="frozen"/>
      <selection activeCell="J13" sqref="J13"/>
      <selection pane="bottomLeft" activeCell="F25" sqref="F25"/>
    </sheetView>
  </sheetViews>
  <sheetFormatPr defaultRowHeight="12.75" x14ac:dyDescent="0.2"/>
  <cols>
    <col min="1" max="1" width="44.7109375" style="429" customWidth="1"/>
    <col min="2" max="2" width="20.85546875" style="429" hidden="1" customWidth="1"/>
    <col min="3" max="3" width="15.42578125" style="429" customWidth="1"/>
    <col min="4" max="4" width="13.5703125" style="429" hidden="1" customWidth="1"/>
    <col min="5" max="7" width="15.85546875" style="429" customWidth="1"/>
    <col min="8" max="8" width="15.5703125" style="429" customWidth="1"/>
    <col min="9" max="9" width="9.140625" style="429"/>
    <col min="10" max="11" width="9.28515625" style="429" bestFit="1" customWidth="1"/>
    <col min="12" max="16384" width="9.140625" style="429"/>
  </cols>
  <sheetData>
    <row r="1" spans="1:13" ht="44.25" customHeight="1" x14ac:dyDescent="0.2">
      <c r="A1" s="2225" t="s">
        <v>499</v>
      </c>
      <c r="B1" s="2274"/>
      <c r="C1" s="2274"/>
      <c r="D1" s="2274"/>
      <c r="E1" s="2274"/>
      <c r="F1" s="1059"/>
      <c r="G1" s="1059"/>
      <c r="H1" s="62" t="s">
        <v>1015</v>
      </c>
    </row>
    <row r="2" spans="1:13" ht="51.75" customHeight="1" thickBot="1" x14ac:dyDescent="0.25">
      <c r="A2" s="896" t="s">
        <v>479</v>
      </c>
      <c r="B2" s="897" t="s">
        <v>164</v>
      </c>
      <c r="C2" s="898" t="s">
        <v>101</v>
      </c>
      <c r="D2" s="899" t="s">
        <v>427</v>
      </c>
      <c r="E2" s="898" t="s">
        <v>163</v>
      </c>
      <c r="F2" s="32" t="s">
        <v>505</v>
      </c>
      <c r="G2" s="32" t="s">
        <v>546</v>
      </c>
      <c r="H2" s="900" t="s">
        <v>72</v>
      </c>
    </row>
    <row r="3" spans="1:13" ht="21.75" customHeight="1" thickTop="1" x14ac:dyDescent="0.2">
      <c r="A3" s="901" t="s">
        <v>47</v>
      </c>
      <c r="B3" s="903"/>
      <c r="C3" s="914"/>
      <c r="D3" s="902"/>
      <c r="E3" s="902">
        <f>'[10] 0926'!$D$3</f>
        <v>128500</v>
      </c>
      <c r="F3" s="1066"/>
      <c r="G3" s="915"/>
      <c r="H3" s="909">
        <f>SUM(C3:E3)</f>
        <v>128500</v>
      </c>
    </row>
    <row r="4" spans="1:13" ht="19.5" customHeight="1" x14ac:dyDescent="0.2">
      <c r="A4" s="867" t="s">
        <v>76</v>
      </c>
      <c r="B4" s="904"/>
      <c r="C4" s="916">
        <f>'[10] 0926'!$C$4</f>
        <v>250</v>
      </c>
      <c r="D4" s="868"/>
      <c r="E4" s="868"/>
      <c r="F4" s="1067">
        <f>'[10] 0926'!$E$4</f>
        <v>50</v>
      </c>
      <c r="G4" s="917">
        <f>'[10] 0926'!$F$4</f>
        <v>50</v>
      </c>
      <c r="H4" s="910">
        <f>SUM(B4:G4)</f>
        <v>350</v>
      </c>
      <c r="L4" s="530"/>
      <c r="M4" s="530"/>
    </row>
    <row r="5" spans="1:13" ht="19.5" customHeight="1" x14ac:dyDescent="0.2">
      <c r="A5" s="870">
        <v>501</v>
      </c>
      <c r="B5" s="905">
        <f>SUM(B3:B4)</f>
        <v>0</v>
      </c>
      <c r="C5" s="918">
        <f>SUM(C3:C4)</f>
        <v>250</v>
      </c>
      <c r="D5" s="871"/>
      <c r="E5" s="871">
        <f>SUM(E3:E4)</f>
        <v>128500</v>
      </c>
      <c r="F5" s="871">
        <f>SUM(F3:F4)</f>
        <v>50</v>
      </c>
      <c r="G5" s="919">
        <f>SUM(G3:G4)</f>
        <v>50</v>
      </c>
      <c r="H5" s="911">
        <f>SUM(H3:H4)</f>
        <v>128850</v>
      </c>
    </row>
    <row r="6" spans="1:13" ht="19.5" customHeight="1" x14ac:dyDescent="0.2">
      <c r="A6" s="867" t="s">
        <v>428</v>
      </c>
      <c r="B6" s="904"/>
      <c r="C6" s="916"/>
      <c r="D6" s="868"/>
      <c r="E6" s="868">
        <f>'[10] 0926'!$D$7</f>
        <v>9900</v>
      </c>
      <c r="F6" s="1067">
        <f>'[10] 0926'!$E$7</f>
        <v>1232</v>
      </c>
      <c r="G6" s="917">
        <f>'[10] 0926'!$F$7</f>
        <v>2214</v>
      </c>
      <c r="H6" s="910">
        <f>SUM(B6:G6)</f>
        <v>13346</v>
      </c>
    </row>
    <row r="7" spans="1:13" ht="19.5" customHeight="1" x14ac:dyDescent="0.2">
      <c r="A7" s="867" t="s">
        <v>78</v>
      </c>
      <c r="B7" s="904"/>
      <c r="C7" s="916">
        <f>'[10] 0926'!$C$8</f>
        <v>12800</v>
      </c>
      <c r="D7" s="868"/>
      <c r="E7" s="868"/>
      <c r="F7" s="1067"/>
      <c r="G7" s="917"/>
      <c r="H7" s="910">
        <f>SUM(B7:E7)</f>
        <v>12800</v>
      </c>
    </row>
    <row r="8" spans="1:13" ht="19.5" customHeight="1" x14ac:dyDescent="0.2">
      <c r="A8" s="867" t="s">
        <v>48</v>
      </c>
      <c r="B8" s="904"/>
      <c r="C8" s="916"/>
      <c r="D8" s="868"/>
      <c r="E8" s="868">
        <f>'[10] 0926'!$D$9</f>
        <v>1500</v>
      </c>
      <c r="F8" s="1067"/>
      <c r="G8" s="917"/>
      <c r="H8" s="910">
        <f>SUM(B8:E8)</f>
        <v>1500</v>
      </c>
    </row>
    <row r="9" spans="1:13" ht="19.5" customHeight="1" x14ac:dyDescent="0.2">
      <c r="A9" s="1069" t="s">
        <v>547</v>
      </c>
      <c r="B9" s="904"/>
      <c r="C9" s="916">
        <f>'[10] 0926'!$C$10</f>
        <v>0</v>
      </c>
      <c r="D9" s="868"/>
      <c r="E9" s="868"/>
      <c r="F9" s="1067"/>
      <c r="G9" s="917"/>
      <c r="H9" s="910">
        <f>SUM(B9:E9)</f>
        <v>0</v>
      </c>
    </row>
    <row r="10" spans="1:13" ht="19.5" customHeight="1" x14ac:dyDescent="0.2">
      <c r="A10" s="867" t="s">
        <v>120</v>
      </c>
      <c r="B10" s="904"/>
      <c r="C10" s="916">
        <f>'[10] 0926'!$C$12</f>
        <v>1200</v>
      </c>
      <c r="D10" s="868"/>
      <c r="E10" s="868"/>
      <c r="F10" s="1067"/>
      <c r="G10" s="917"/>
      <c r="H10" s="910">
        <f>SUM(B10:E10)</f>
        <v>1200</v>
      </c>
    </row>
    <row r="11" spans="1:13" ht="19.5" customHeight="1" x14ac:dyDescent="0.2">
      <c r="A11" s="870">
        <v>502</v>
      </c>
      <c r="B11" s="905">
        <f>SUM(B6:B10)</f>
        <v>0</v>
      </c>
      <c r="C11" s="918">
        <f>SUM(C6:C10)</f>
        <v>14000</v>
      </c>
      <c r="D11" s="871"/>
      <c r="E11" s="871">
        <f>SUM(E6:E10)</f>
        <v>11400</v>
      </c>
      <c r="F11" s="871">
        <f>SUM(F6:F10)</f>
        <v>1232</v>
      </c>
      <c r="G11" s="919">
        <f>SUM(G6:G10)</f>
        <v>2214</v>
      </c>
      <c r="H11" s="911">
        <f>SUM(H6:H10)</f>
        <v>28846</v>
      </c>
    </row>
    <row r="12" spans="1:13" ht="19.5" customHeight="1" x14ac:dyDescent="0.2">
      <c r="A12" s="867" t="s">
        <v>49</v>
      </c>
      <c r="B12" s="904"/>
      <c r="C12" s="916">
        <f>'[10] 0926'!$C$14</f>
        <v>3375</v>
      </c>
      <c r="D12" s="868"/>
      <c r="E12" s="868">
        <f>'[10] 0926'!$D$14</f>
        <v>35825</v>
      </c>
      <c r="F12" s="1067">
        <f>'[10] 0926'!$E$14</f>
        <v>357.9</v>
      </c>
      <c r="G12" s="917">
        <f>'[10] 0926'!$F$14</f>
        <v>558.5</v>
      </c>
      <c r="H12" s="910">
        <f>SUM(B12:G12)</f>
        <v>40116.400000000001</v>
      </c>
    </row>
    <row r="13" spans="1:13" ht="19.5" customHeight="1" x14ac:dyDescent="0.2">
      <c r="A13" s="867" t="s">
        <v>43</v>
      </c>
      <c r="B13" s="904"/>
      <c r="C13" s="916">
        <f>'[10] 0926'!$C$16</f>
        <v>1215</v>
      </c>
      <c r="D13" s="868"/>
      <c r="E13" s="868">
        <f>'[10] 0926'!$D$16</f>
        <v>12897</v>
      </c>
      <c r="F13" s="1067">
        <f>'[10] 0926'!$E$16</f>
        <v>127.3</v>
      </c>
      <c r="G13" s="917">
        <f>'[10] 0926'!$F$16</f>
        <v>199.3</v>
      </c>
      <c r="H13" s="910">
        <f>SUM(B13:G13)</f>
        <v>14438.599999999999</v>
      </c>
      <c r="J13" s="502"/>
    </row>
    <row r="14" spans="1:13" ht="19.5" customHeight="1" x14ac:dyDescent="0.2">
      <c r="A14" s="867" t="s">
        <v>154</v>
      </c>
      <c r="B14" s="904"/>
      <c r="C14" s="916"/>
      <c r="D14" s="868"/>
      <c r="E14" s="868">
        <f>'[10] 0926'!$D$18</f>
        <v>800</v>
      </c>
      <c r="F14" s="1067"/>
      <c r="G14" s="917"/>
      <c r="H14" s="910">
        <f t="shared" ref="H14:H24" si="0">SUM(B14:E14)</f>
        <v>800</v>
      </c>
    </row>
    <row r="15" spans="1:13" ht="19.5" customHeight="1" x14ac:dyDescent="0.2">
      <c r="A15" s="867" t="s">
        <v>155</v>
      </c>
      <c r="B15" s="904"/>
      <c r="C15" s="916">
        <f>'[10] 0926'!$C$19</f>
        <v>90</v>
      </c>
      <c r="D15" s="868"/>
      <c r="E15" s="868"/>
      <c r="F15" s="1067">
        <f>'[10] 0926'!$E$19</f>
        <v>17</v>
      </c>
      <c r="G15" s="917">
        <f>'[10] 0926'!$F$19</f>
        <v>17</v>
      </c>
      <c r="H15" s="910">
        <f>SUM(B15:G15)</f>
        <v>124</v>
      </c>
      <c r="K15" s="502"/>
    </row>
    <row r="16" spans="1:13" ht="19.5" customHeight="1" x14ac:dyDescent="0.2">
      <c r="A16" s="870">
        <v>503</v>
      </c>
      <c r="B16" s="905">
        <f>SUM(B12:B15)</f>
        <v>0</v>
      </c>
      <c r="C16" s="918">
        <f>SUM(C12:C15)</f>
        <v>4680</v>
      </c>
      <c r="D16" s="871"/>
      <c r="E16" s="871">
        <f>SUM(E12:E15)</f>
        <v>49522</v>
      </c>
      <c r="F16" s="871">
        <f>SUM(F12:F15)</f>
        <v>502.2</v>
      </c>
      <c r="G16" s="919">
        <f>SUM(G12:G15)</f>
        <v>774.8</v>
      </c>
      <c r="H16" s="911">
        <f>SUM(B16:G16)</f>
        <v>55479</v>
      </c>
    </row>
    <row r="17" spans="1:8" ht="19.5" customHeight="1" x14ac:dyDescent="0.2">
      <c r="A17" s="867" t="s">
        <v>122</v>
      </c>
      <c r="B17" s="906"/>
      <c r="C17" s="920">
        <v>1</v>
      </c>
      <c r="D17" s="869"/>
      <c r="E17" s="869">
        <v>1</v>
      </c>
      <c r="F17" s="1068"/>
      <c r="G17" s="921"/>
      <c r="H17" s="910">
        <f t="shared" si="0"/>
        <v>2</v>
      </c>
    </row>
    <row r="18" spans="1:8" ht="19.5" customHeight="1" x14ac:dyDescent="0.2">
      <c r="A18" s="870">
        <v>513</v>
      </c>
      <c r="B18" s="905">
        <f>SUM(B17)</f>
        <v>0</v>
      </c>
      <c r="C18" s="918">
        <f>SUM(C17)</f>
        <v>1</v>
      </c>
      <c r="D18" s="871"/>
      <c r="E18" s="871">
        <f>SUM(E17)</f>
        <v>1</v>
      </c>
      <c r="F18" s="871"/>
      <c r="G18" s="919"/>
      <c r="H18" s="911">
        <f t="shared" si="0"/>
        <v>2</v>
      </c>
    </row>
    <row r="19" spans="1:8" ht="19.5" customHeight="1" x14ac:dyDescent="0.2">
      <c r="A19" s="867" t="s">
        <v>14</v>
      </c>
      <c r="B19" s="904"/>
      <c r="C19" s="916"/>
      <c r="D19" s="868"/>
      <c r="E19" s="868">
        <f>'[10] 0926'!$D$23</f>
        <v>20</v>
      </c>
      <c r="F19" s="1067">
        <f>'[10] 0926'!$E$23</f>
        <v>383</v>
      </c>
      <c r="G19" s="917">
        <f>'[10] 0926'!$F$23</f>
        <v>383</v>
      </c>
      <c r="H19" s="910">
        <f>SUM(B19:G19)</f>
        <v>786</v>
      </c>
    </row>
    <row r="20" spans="1:8" ht="19.5" customHeight="1" x14ac:dyDescent="0.2">
      <c r="A20" s="867" t="s">
        <v>142</v>
      </c>
      <c r="B20" s="904"/>
      <c r="C20" s="916">
        <f>'[10] 0926'!$C$24</f>
        <v>300</v>
      </c>
      <c r="D20" s="868"/>
      <c r="E20" s="868">
        <f>'[10] 0926'!$D$24</f>
        <v>450</v>
      </c>
      <c r="F20" s="1067"/>
      <c r="G20" s="917"/>
      <c r="H20" s="910">
        <f t="shared" si="0"/>
        <v>750</v>
      </c>
    </row>
    <row r="21" spans="1:8" ht="19.5" customHeight="1" x14ac:dyDescent="0.2">
      <c r="A21" s="867" t="s">
        <v>50</v>
      </c>
      <c r="B21" s="904"/>
      <c r="C21" s="916"/>
      <c r="D21" s="868"/>
      <c r="E21" s="868">
        <f>'[10] 0926'!$D$25</f>
        <v>100</v>
      </c>
      <c r="F21" s="1067">
        <f>'[10] 0926'!$E$25</f>
        <v>1</v>
      </c>
      <c r="G21" s="917">
        <f>'[10] 0926'!$F$25</f>
        <v>2</v>
      </c>
      <c r="H21" s="910">
        <f>SUM(B21:G21)</f>
        <v>103</v>
      </c>
    </row>
    <row r="22" spans="1:8" ht="19.5" customHeight="1" x14ac:dyDescent="0.2">
      <c r="A22" s="867" t="s">
        <v>153</v>
      </c>
      <c r="B22" s="904"/>
      <c r="C22" s="916"/>
      <c r="D22" s="868"/>
      <c r="E22" s="868">
        <f>'[10] 0926'!$D$26</f>
        <v>10</v>
      </c>
      <c r="F22" s="1067"/>
      <c r="G22" s="917"/>
      <c r="H22" s="910">
        <f t="shared" si="0"/>
        <v>10</v>
      </c>
    </row>
    <row r="23" spans="1:8" ht="19.5" customHeight="1" x14ac:dyDescent="0.2">
      <c r="A23" s="867" t="s">
        <v>156</v>
      </c>
      <c r="B23" s="904"/>
      <c r="C23" s="916">
        <f>'[10] 0926'!$C$27</f>
        <v>200</v>
      </c>
      <c r="D23" s="868"/>
      <c r="E23" s="868">
        <f>'[10] 0926'!$D$27</f>
        <v>2000</v>
      </c>
      <c r="F23" s="1067"/>
      <c r="G23" s="917"/>
      <c r="H23" s="910">
        <f t="shared" si="0"/>
        <v>2200</v>
      </c>
    </row>
    <row r="24" spans="1:8" ht="19.5" customHeight="1" x14ac:dyDescent="0.2">
      <c r="A24" s="867" t="s">
        <v>287</v>
      </c>
      <c r="B24" s="904"/>
      <c r="C24" s="916"/>
      <c r="D24" s="868"/>
      <c r="E24" s="868">
        <f>'[10] 0926'!$D$28</f>
        <v>300</v>
      </c>
      <c r="F24" s="1067">
        <f>'[10] 0926'!$E$28</f>
        <v>182</v>
      </c>
      <c r="G24" s="917"/>
      <c r="H24" s="910">
        <f t="shared" si="0"/>
        <v>300</v>
      </c>
    </row>
    <row r="25" spans="1:8" ht="19.5" customHeight="1" x14ac:dyDescent="0.2">
      <c r="A25" s="870">
        <v>516</v>
      </c>
      <c r="B25" s="905">
        <f>SUM(B19:B23)</f>
        <v>0</v>
      </c>
      <c r="C25" s="918">
        <f>SUM(C19:C23)</f>
        <v>500</v>
      </c>
      <c r="D25" s="871"/>
      <c r="E25" s="871">
        <f>SUM(E19:E24)</f>
        <v>2880</v>
      </c>
      <c r="F25" s="871">
        <f>SUM(F19:F24)</f>
        <v>566</v>
      </c>
      <c r="G25" s="919">
        <f>SUM(G19:G24)</f>
        <v>385</v>
      </c>
      <c r="H25" s="911">
        <f>SUM(B25:G25)</f>
        <v>4331</v>
      </c>
    </row>
    <row r="26" spans="1:8" ht="19.5" customHeight="1" x14ac:dyDescent="0.2">
      <c r="A26" s="867" t="s">
        <v>34</v>
      </c>
      <c r="B26" s="904"/>
      <c r="C26" s="916">
        <f>'[10] 0926'!$C$30</f>
        <v>100</v>
      </c>
      <c r="D26" s="868"/>
      <c r="E26" s="868">
        <f>'[10] 0926'!$D$30</f>
        <v>500</v>
      </c>
      <c r="F26" s="1067">
        <f>'[10] 0926'!$E$30</f>
        <v>100</v>
      </c>
      <c r="G26" s="917">
        <f>'[10] 0926'!$F$30</f>
        <v>100</v>
      </c>
      <c r="H26" s="910">
        <f>SUM(B26:G26)</f>
        <v>800</v>
      </c>
    </row>
    <row r="27" spans="1:8" ht="19.5" customHeight="1" x14ac:dyDescent="0.2">
      <c r="A27" s="867" t="s">
        <v>121</v>
      </c>
      <c r="B27" s="904"/>
      <c r="C27" s="916">
        <f>'[10] 0926'!$C$31</f>
        <v>80</v>
      </c>
      <c r="D27" s="868"/>
      <c r="E27" s="868">
        <f>'[10] 0926'!$D$31</f>
        <v>100</v>
      </c>
      <c r="F27" s="1067"/>
      <c r="G27" s="917"/>
      <c r="H27" s="910">
        <f>SUM(B27:E27)</f>
        <v>180</v>
      </c>
    </row>
    <row r="28" spans="1:8" ht="19.5" customHeight="1" x14ac:dyDescent="0.2">
      <c r="A28" s="867" t="s">
        <v>157</v>
      </c>
      <c r="B28" s="904"/>
      <c r="C28" s="916"/>
      <c r="D28" s="868"/>
      <c r="E28" s="868">
        <f>'[10] 0926'!$D$32</f>
        <v>200</v>
      </c>
      <c r="F28" s="1067"/>
      <c r="G28" s="917"/>
      <c r="H28" s="910">
        <f>SUM(B28:E28)</f>
        <v>200</v>
      </c>
    </row>
    <row r="29" spans="1:8" ht="19.5" customHeight="1" x14ac:dyDescent="0.2">
      <c r="A29" s="870">
        <v>517</v>
      </c>
      <c r="B29" s="905">
        <f>SUM(B26:B28)</f>
        <v>0</v>
      </c>
      <c r="C29" s="918">
        <f>SUM(C26:C28)</f>
        <v>180</v>
      </c>
      <c r="D29" s="871"/>
      <c r="E29" s="871">
        <f>SUM(E26:E28)</f>
        <v>800</v>
      </c>
      <c r="F29" s="871">
        <f>SUM(F26:F28)</f>
        <v>100</v>
      </c>
      <c r="G29" s="919">
        <f>SUM(G26:G28)</f>
        <v>100</v>
      </c>
      <c r="H29" s="911">
        <f>SUM(B29:G29)</f>
        <v>1180</v>
      </c>
    </row>
    <row r="30" spans="1:8" ht="19.5" customHeight="1" x14ac:dyDescent="0.2">
      <c r="A30" s="867" t="s">
        <v>73</v>
      </c>
      <c r="B30" s="906"/>
      <c r="C30" s="920"/>
      <c r="D30" s="869"/>
      <c r="E30" s="869">
        <f>'[10] 0926'!$D$34</f>
        <v>100</v>
      </c>
      <c r="F30" s="1068"/>
      <c r="G30" s="921"/>
      <c r="H30" s="910">
        <f>SUM(E30:G30)</f>
        <v>100</v>
      </c>
    </row>
    <row r="31" spans="1:8" ht="19.5" customHeight="1" x14ac:dyDescent="0.2">
      <c r="A31" s="867" t="s">
        <v>143</v>
      </c>
      <c r="B31" s="904"/>
      <c r="C31" s="916"/>
      <c r="D31" s="868"/>
      <c r="E31" s="868">
        <f>'[10] 0926'!$D$35</f>
        <v>200</v>
      </c>
      <c r="F31" s="1067"/>
      <c r="G31" s="917"/>
      <c r="H31" s="910">
        <f>SUM(B31:E31)</f>
        <v>200</v>
      </c>
    </row>
    <row r="32" spans="1:8" ht="19.5" customHeight="1" x14ac:dyDescent="0.2">
      <c r="A32" s="870">
        <v>519</v>
      </c>
      <c r="B32" s="904">
        <f>SUM(B31)</f>
        <v>0</v>
      </c>
      <c r="C32" s="916"/>
      <c r="D32" s="868"/>
      <c r="E32" s="1070">
        <f>SUM(E30:E31)</f>
        <v>300</v>
      </c>
      <c r="F32" s="1067"/>
      <c r="G32" s="917"/>
      <c r="H32" s="911">
        <f>SUM(H30:H31)</f>
        <v>300</v>
      </c>
    </row>
    <row r="33" spans="1:12" ht="19.5" customHeight="1" x14ac:dyDescent="0.2">
      <c r="A33" s="867" t="s">
        <v>139</v>
      </c>
      <c r="B33" s="904"/>
      <c r="C33" s="916">
        <f>'[10] 0926'!$C$37</f>
        <v>10</v>
      </c>
      <c r="D33" s="868"/>
      <c r="E33" s="868">
        <f>'[10] 0926'!$D$37</f>
        <v>500</v>
      </c>
      <c r="F33" s="1067"/>
      <c r="G33" s="917"/>
      <c r="H33" s="910">
        <f>SUM(B33:E33)</f>
        <v>510</v>
      </c>
    </row>
    <row r="34" spans="1:12" ht="19.5" customHeight="1" x14ac:dyDescent="0.2">
      <c r="A34" s="867" t="s">
        <v>429</v>
      </c>
      <c r="B34" s="904"/>
      <c r="C34" s="916"/>
      <c r="D34" s="868"/>
      <c r="E34" s="868">
        <f>'[10] 0926'!$D$38</f>
        <v>10</v>
      </c>
      <c r="F34" s="1067"/>
      <c r="G34" s="917"/>
      <c r="H34" s="910">
        <f>SUM(B34:E34)</f>
        <v>10</v>
      </c>
      <c r="L34" s="502"/>
    </row>
    <row r="35" spans="1:12" ht="19.5" customHeight="1" x14ac:dyDescent="0.2">
      <c r="A35" s="870">
        <v>542</v>
      </c>
      <c r="B35" s="905">
        <f>SUM(B33:B34)</f>
        <v>0</v>
      </c>
      <c r="C35" s="918">
        <f>SUM(C33:C34)</f>
        <v>10</v>
      </c>
      <c r="D35" s="871"/>
      <c r="E35" s="871">
        <f>SUM(E33:E34)</f>
        <v>510</v>
      </c>
      <c r="F35" s="871">
        <f>SUM(F33:F34)</f>
        <v>0</v>
      </c>
      <c r="G35" s="919">
        <f>SUM(G33:G34)</f>
        <v>0</v>
      </c>
      <c r="H35" s="911">
        <f>SUM(H33:H34)</f>
        <v>520</v>
      </c>
    </row>
    <row r="36" spans="1:12" ht="19.5" customHeight="1" x14ac:dyDescent="0.2">
      <c r="A36" s="1074" t="s">
        <v>548</v>
      </c>
      <c r="B36" s="1071"/>
      <c r="C36" s="1072"/>
      <c r="D36" s="1073"/>
      <c r="E36" s="1073"/>
      <c r="F36" s="1518">
        <f>'[10] 0926'!$E$41</f>
        <v>700</v>
      </c>
      <c r="G36" s="1076">
        <f>'[10] 0926'!$F$41</f>
        <v>700</v>
      </c>
      <c r="H36" s="1075">
        <f>SUM(B36:G36)</f>
        <v>1400</v>
      </c>
    </row>
    <row r="37" spans="1:12" ht="19.5" customHeight="1" thickBot="1" x14ac:dyDescent="0.25">
      <c r="A37" s="1168">
        <v>549</v>
      </c>
      <c r="B37" s="907"/>
      <c r="C37" s="922"/>
      <c r="D37" s="874"/>
      <c r="E37" s="874"/>
      <c r="F37" s="874">
        <f>SUM(F36)</f>
        <v>700</v>
      </c>
      <c r="G37" s="923">
        <f>SUM(G36)</f>
        <v>700</v>
      </c>
      <c r="H37" s="912">
        <f>SUM(H36)</f>
        <v>1400</v>
      </c>
    </row>
    <row r="38" spans="1:12" ht="31.5" customHeight="1" thickTop="1" x14ac:dyDescent="0.2">
      <c r="A38" s="872" t="s">
        <v>12</v>
      </c>
      <c r="B38" s="908" t="e">
        <f>SUM(+B35+B32+B29+B25+B18+B16+B11+B5+#REF!)</f>
        <v>#REF!</v>
      </c>
      <c r="C38" s="924">
        <f>SUM(+C35+C32+C29+C25+C18+C16+C11+C5)</f>
        <v>19621</v>
      </c>
      <c r="D38" s="873"/>
      <c r="E38" s="873">
        <f>SUM(+E35+E32+E29+E25+E18+E16+E11+E5)</f>
        <v>193913</v>
      </c>
      <c r="F38" s="873">
        <f>SUM(+F35+F32+F29+F25+F18+F16+F11+F5+F37)</f>
        <v>3150.2</v>
      </c>
      <c r="G38" s="873">
        <f>SUM(+G35+G32+G29+G25+G18+G16+G11+G5+G37)</f>
        <v>4223.8</v>
      </c>
      <c r="H38" s="913">
        <f>SUM(+H35+H32+H29+H25+H18+H16+H11+H5+H37)</f>
        <v>220908</v>
      </c>
      <c r="I38" s="531"/>
      <c r="J38" s="502">
        <f>SUM(C38:G38)</f>
        <v>220908</v>
      </c>
      <c r="K38" s="502">
        <f>220908-J38</f>
        <v>0</v>
      </c>
    </row>
    <row r="39" spans="1:12" ht="36" customHeight="1" x14ac:dyDescent="0.2">
      <c r="H39" s="502"/>
    </row>
    <row r="40" spans="1:12" x14ac:dyDescent="0.2">
      <c r="E40" s="503"/>
      <c r="F40" s="503"/>
      <c r="G40" s="503"/>
      <c r="H40" s="502"/>
    </row>
    <row r="41" spans="1:12" x14ac:dyDescent="0.2">
      <c r="H41" s="502"/>
    </row>
    <row r="42" spans="1:12" x14ac:dyDescent="0.2">
      <c r="H42" s="502"/>
    </row>
    <row r="43" spans="1:12" x14ac:dyDescent="0.2">
      <c r="H43" s="502"/>
    </row>
  </sheetData>
  <mergeCells count="1">
    <mergeCell ref="A1:E1"/>
  </mergeCells>
  <phoneticPr fontId="19" type="noConversion"/>
  <printOptions horizontalCentered="1"/>
  <pageMargins left="0.23622047244094491" right="0.19685039370078741" top="0.47244094488188981" bottom="0.59055118110236227" header="0.31496062992125984" footer="0.19685039370078741"/>
  <pageSetup paperSize="9" scale="77" orientation="portrait" r:id="rId1"/>
  <headerFooter alignWithMargins="0">
    <oddFooter>&amp;L&amp;"Times New Roman,Obyčejné"&amp;9Rozpočet na rok 2018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11" zoomScale="112" zoomScaleNormal="100" zoomScaleSheetLayoutView="112" workbookViewId="0">
      <selection activeCell="J13" sqref="J13"/>
    </sheetView>
  </sheetViews>
  <sheetFormatPr defaultRowHeight="32.25" customHeight="1" x14ac:dyDescent="0.2"/>
  <cols>
    <col min="1" max="1" width="44.7109375" style="47" customWidth="1"/>
    <col min="2" max="5" width="13.140625" style="47" customWidth="1"/>
    <col min="6" max="16384" width="9.140625" style="47"/>
  </cols>
  <sheetData>
    <row r="1" spans="1:8" ht="37.5" customHeight="1" x14ac:dyDescent="0.2">
      <c r="A1" s="2225" t="s">
        <v>590</v>
      </c>
      <c r="B1" s="2225"/>
      <c r="C1" s="2225"/>
      <c r="D1" s="2225"/>
      <c r="E1" s="469" t="s">
        <v>1016</v>
      </c>
    </row>
    <row r="2" spans="1:8" ht="48.75" customHeight="1" thickBot="1" x14ac:dyDescent="0.25">
      <c r="A2" s="731" t="s">
        <v>578</v>
      </c>
      <c r="B2" s="734" t="s">
        <v>549</v>
      </c>
      <c r="C2" s="734" t="s">
        <v>99</v>
      </c>
      <c r="D2" s="849" t="s">
        <v>72</v>
      </c>
      <c r="E2" s="51"/>
    </row>
    <row r="3" spans="1:8" ht="20.25" customHeight="1" thickTop="1" x14ac:dyDescent="0.2">
      <c r="A3" s="767" t="s">
        <v>16</v>
      </c>
      <c r="B3" s="272"/>
      <c r="C3" s="272">
        <f>'[49]0926'!$C$3</f>
        <v>2841.6</v>
      </c>
      <c r="D3" s="434">
        <f t="shared" ref="D3:D10" si="0">C3</f>
        <v>2841.6</v>
      </c>
      <c r="E3" s="51"/>
    </row>
    <row r="4" spans="1:8" ht="20.25" customHeight="1" x14ac:dyDescent="0.2">
      <c r="A4" s="752">
        <v>516</v>
      </c>
      <c r="B4" s="876">
        <f>SUM(B3:B3)</f>
        <v>0</v>
      </c>
      <c r="C4" s="876">
        <f>SUM(C3:C3)</f>
        <v>2841.6</v>
      </c>
      <c r="D4" s="291">
        <f t="shared" si="0"/>
        <v>2841.6</v>
      </c>
      <c r="E4" s="51"/>
    </row>
    <row r="5" spans="1:8" ht="20.25" customHeight="1" x14ac:dyDescent="0.2">
      <c r="A5" s="754" t="s">
        <v>35</v>
      </c>
      <c r="B5" s="925"/>
      <c r="C5" s="925">
        <f>'[49]0926'!$C$5</f>
        <v>350</v>
      </c>
      <c r="D5" s="875">
        <f>C5</f>
        <v>350</v>
      </c>
      <c r="E5" s="51"/>
    </row>
    <row r="6" spans="1:8" ht="20.25" customHeight="1" x14ac:dyDescent="0.2">
      <c r="A6" s="752">
        <v>517</v>
      </c>
      <c r="B6" s="876">
        <f>B5</f>
        <v>0</v>
      </c>
      <c r="C6" s="876">
        <f>C5</f>
        <v>350</v>
      </c>
      <c r="D6" s="876">
        <f>D5</f>
        <v>350</v>
      </c>
      <c r="E6" s="51"/>
    </row>
    <row r="7" spans="1:8" ht="20.25" customHeight="1" x14ac:dyDescent="0.2">
      <c r="A7" s="745" t="s">
        <v>159</v>
      </c>
      <c r="B7" s="271">
        <f>'[49]0926'!$B$7</f>
        <v>52.9</v>
      </c>
      <c r="C7" s="271">
        <f>'[49]0926'!$C$7</f>
        <v>3292.8</v>
      </c>
      <c r="D7" s="439">
        <f>SUM(B7:C7)</f>
        <v>3345.7000000000003</v>
      </c>
      <c r="E7" s="51"/>
      <c r="H7" s="429"/>
    </row>
    <row r="8" spans="1:8" ht="26.25" customHeight="1" thickBot="1" x14ac:dyDescent="0.25">
      <c r="A8" s="756">
        <v>549</v>
      </c>
      <c r="B8" s="861">
        <f>SUM(B7)</f>
        <v>52.9</v>
      </c>
      <c r="C8" s="861">
        <f>SUM(C7)</f>
        <v>3292.8</v>
      </c>
      <c r="D8" s="736">
        <f>SUM(B8:C8)</f>
        <v>3345.7000000000003</v>
      </c>
      <c r="E8" s="51"/>
    </row>
    <row r="9" spans="1:8" ht="0.75" hidden="1" customHeight="1" thickBot="1" x14ac:dyDescent="0.25">
      <c r="A9" s="745" t="s">
        <v>160</v>
      </c>
      <c r="B9" s="271"/>
      <c r="C9" s="271"/>
      <c r="D9" s="439">
        <f t="shared" si="0"/>
        <v>0</v>
      </c>
      <c r="E9" s="51"/>
      <c r="G9" s="47">
        <v>6769.7</v>
      </c>
    </row>
    <row r="10" spans="1:8" ht="27" hidden="1" customHeight="1" thickBot="1" x14ac:dyDescent="0.25">
      <c r="A10" s="752">
        <v>566</v>
      </c>
      <c r="B10" s="876">
        <f>SUM(B9)</f>
        <v>0</v>
      </c>
      <c r="C10" s="876">
        <f>SUM(C9)</f>
        <v>0</v>
      </c>
      <c r="D10" s="743">
        <f t="shared" si="0"/>
        <v>0</v>
      </c>
      <c r="E10" s="51"/>
    </row>
    <row r="11" spans="1:8" ht="31.5" customHeight="1" thickTop="1" x14ac:dyDescent="0.2">
      <c r="A11" s="87" t="s">
        <v>12</v>
      </c>
      <c r="B11" s="92">
        <f>SUM(B4+B6+B8+B10)</f>
        <v>52.9</v>
      </c>
      <c r="C11" s="92">
        <f>SUM(C4+C6+C8+C10)</f>
        <v>6484.4</v>
      </c>
      <c r="D11" s="92">
        <f>SUM(B11:C11)</f>
        <v>6537.2999999999993</v>
      </c>
      <c r="E11" s="51"/>
      <c r="G11" s="96"/>
    </row>
    <row r="12" spans="1:8" ht="9" customHeight="1" x14ac:dyDescent="0.2">
      <c r="A12" s="877"/>
      <c r="B12" s="877"/>
      <c r="C12" s="877"/>
      <c r="D12" s="878"/>
      <c r="E12" s="51"/>
    </row>
    <row r="13" spans="1:8" ht="61.5" customHeight="1" thickBot="1" x14ac:dyDescent="0.25">
      <c r="A13" s="783" t="s">
        <v>480</v>
      </c>
      <c r="B13" s="766" t="s">
        <v>179</v>
      </c>
      <c r="C13" s="766" t="s">
        <v>589</v>
      </c>
      <c r="D13" s="732" t="s">
        <v>100</v>
      </c>
      <c r="E13" s="759" t="s">
        <v>72</v>
      </c>
    </row>
    <row r="14" spans="1:8" ht="20.25" customHeight="1" thickTop="1" x14ac:dyDescent="0.2">
      <c r="A14" s="97" t="s">
        <v>50</v>
      </c>
      <c r="B14" s="434">
        <f>'[50] 1009'!$B$3</f>
        <v>117</v>
      </c>
      <c r="C14" s="434">
        <f>'[50] 1009'!$D$3</f>
        <v>3</v>
      </c>
      <c r="D14" s="435"/>
      <c r="E14" s="858">
        <f>SUM(B14:D14)</f>
        <v>120</v>
      </c>
    </row>
    <row r="15" spans="1:8" ht="20.25" customHeight="1" x14ac:dyDescent="0.2">
      <c r="A15" s="843">
        <v>516</v>
      </c>
      <c r="B15" s="736">
        <f>B14</f>
        <v>117</v>
      </c>
      <c r="C15" s="736">
        <f>C14</f>
        <v>3</v>
      </c>
      <c r="D15" s="827"/>
      <c r="E15" s="735">
        <f>SUM(E14)</f>
        <v>120</v>
      </c>
    </row>
    <row r="16" spans="1:8" ht="20.25" customHeight="1" x14ac:dyDescent="0.2">
      <c r="A16" s="97" t="s">
        <v>82</v>
      </c>
      <c r="B16" s="875"/>
      <c r="C16" s="875"/>
      <c r="D16" s="751">
        <f>'[50] 1009'!$E$6</f>
        <v>3000</v>
      </c>
      <c r="E16" s="879">
        <f>SUM(B16:D16)</f>
        <v>3000</v>
      </c>
    </row>
    <row r="17" spans="1:5" ht="19.5" customHeight="1" thickBot="1" x14ac:dyDescent="0.25">
      <c r="A17" s="742">
        <v>590</v>
      </c>
      <c r="B17" s="926"/>
      <c r="C17" s="926"/>
      <c r="D17" s="880">
        <f>SUM(D16:D16)</f>
        <v>3000</v>
      </c>
      <c r="E17" s="881">
        <f>SUM(E16:E16)</f>
        <v>3000</v>
      </c>
    </row>
    <row r="18" spans="1:5" ht="31.5" customHeight="1" thickTop="1" x14ac:dyDescent="0.2">
      <c r="A18" s="87" t="s">
        <v>12</v>
      </c>
      <c r="B18" s="75">
        <f>SUM(B15+B17)</f>
        <v>117</v>
      </c>
      <c r="C18" s="75">
        <f>SUM(C15+C17)</f>
        <v>3</v>
      </c>
      <c r="D18" s="76">
        <f>SUM(D15+D17)</f>
        <v>3000</v>
      </c>
      <c r="E18" s="76">
        <f>SUM(E15+E17)</f>
        <v>3120</v>
      </c>
    </row>
    <row r="19" spans="1:5" ht="11.25" customHeight="1" x14ac:dyDescent="0.2">
      <c r="A19" s="9"/>
      <c r="B19" s="83"/>
      <c r="C19" s="83"/>
      <c r="D19" s="83"/>
      <c r="E19" s="83"/>
    </row>
    <row r="20" spans="1:5" ht="63.75" customHeight="1" thickBot="1" x14ac:dyDescent="0.25">
      <c r="A20" s="783" t="s">
        <v>591</v>
      </c>
      <c r="B20" s="732" t="s">
        <v>336</v>
      </c>
      <c r="C20" s="732" t="s">
        <v>72</v>
      </c>
      <c r="D20" s="83"/>
      <c r="E20" s="83"/>
    </row>
    <row r="21" spans="1:5" ht="26.25" customHeight="1" thickTop="1" x14ac:dyDescent="0.2">
      <c r="A21" s="811" t="s">
        <v>50</v>
      </c>
      <c r="B21" s="434">
        <f>'[51]1010'!$B$3</f>
        <v>350</v>
      </c>
      <c r="C21" s="693">
        <f>SUM(B21)</f>
        <v>350</v>
      </c>
      <c r="D21" s="83"/>
      <c r="E21" s="83"/>
    </row>
    <row r="22" spans="1:5" ht="26.25" customHeight="1" thickBot="1" x14ac:dyDescent="0.25">
      <c r="A22" s="787">
        <v>516</v>
      </c>
      <c r="B22" s="736">
        <f>SUM(B21)</f>
        <v>350</v>
      </c>
      <c r="C22" s="736">
        <f>SUM(C21)</f>
        <v>350</v>
      </c>
      <c r="D22" s="83"/>
      <c r="E22" s="83"/>
    </row>
    <row r="23" spans="1:5" ht="31.5" customHeight="1" thickTop="1" x14ac:dyDescent="0.2">
      <c r="A23" s="79" t="s">
        <v>12</v>
      </c>
      <c r="B23" s="75">
        <f>SUM(B22)</f>
        <v>350</v>
      </c>
      <c r="C23" s="75">
        <f>SUM(C22)</f>
        <v>350</v>
      </c>
      <c r="D23" s="83"/>
      <c r="E23" s="83"/>
    </row>
    <row r="24" spans="1:5" ht="32.25" customHeight="1" x14ac:dyDescent="0.2">
      <c r="A24" s="431"/>
      <c r="B24" s="431"/>
      <c r="C24" s="431"/>
      <c r="D24" s="431"/>
    </row>
    <row r="25" spans="1:5" ht="32.25" customHeight="1" x14ac:dyDescent="0.2">
      <c r="A25" s="431"/>
      <c r="B25" s="431"/>
      <c r="C25" s="431"/>
      <c r="D25" s="431"/>
    </row>
  </sheetData>
  <mergeCells count="1">
    <mergeCell ref="A1:D1"/>
  </mergeCells>
  <phoneticPr fontId="19" type="noConversion"/>
  <printOptions horizontalCentered="1"/>
  <pageMargins left="0.31496062992125984" right="0.27559055118110237" top="0.47244094488188981" bottom="0.19685039370078741" header="0.27559055118110237" footer="0.31496062992125984"/>
  <pageSetup paperSize="9" orientation="portrait" r:id="rId1"/>
  <headerFooter alignWithMargins="0">
    <oddFooter xml:space="preserve">&amp;L&amp;"Times New Roman,Obyčejné"&amp;9Rozpočet na rok 2018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723"/>
  <sheetViews>
    <sheetView view="pageBreakPreview" zoomScaleNormal="100" zoomScaleSheetLayoutView="100" workbookViewId="0">
      <pane ySplit="4" topLeftCell="A62" activePane="bottomLeft" state="frozen"/>
      <selection pane="bottomLeft" activeCell="F72" sqref="F72"/>
    </sheetView>
  </sheetViews>
  <sheetFormatPr defaultRowHeight="15" x14ac:dyDescent="0.2"/>
  <cols>
    <col min="1" max="1" width="15.5703125" style="1382" customWidth="1"/>
    <col min="2" max="2" width="8.28515625" style="1382" customWidth="1"/>
    <col min="3" max="3" width="7.85546875" style="1382" customWidth="1"/>
    <col min="4" max="4" width="12.28515625" style="1382" customWidth="1"/>
    <col min="5" max="5" width="11.42578125" style="1382" customWidth="1"/>
    <col min="6" max="6" width="9.28515625" style="1382" customWidth="1"/>
    <col min="7" max="7" width="11.85546875" style="1382" customWidth="1"/>
    <col min="8" max="9" width="12.85546875" style="1382" customWidth="1"/>
    <col min="10" max="10" width="10.7109375" style="1382" customWidth="1"/>
    <col min="11" max="11" width="11.85546875" style="1382" customWidth="1"/>
    <col min="12" max="12" width="12.28515625" style="224" customWidth="1"/>
    <col min="13" max="13" width="11.42578125" style="224" customWidth="1"/>
    <col min="14" max="14" width="9.28515625" style="224" customWidth="1"/>
    <col min="15" max="15" width="11.85546875" style="1382" customWidth="1"/>
    <col min="16" max="16" width="7.85546875" style="1382" customWidth="1"/>
    <col min="17" max="16384" width="9.140625" style="1382"/>
  </cols>
  <sheetData>
    <row r="1" spans="1:17" ht="63.75" customHeight="1" thickBot="1" x14ac:dyDescent="0.25">
      <c r="A1" s="2123" t="s">
        <v>716</v>
      </c>
      <c r="B1" s="2123"/>
      <c r="C1" s="2123"/>
      <c r="D1" s="2123"/>
      <c r="E1" s="2123"/>
      <c r="F1" s="2123"/>
      <c r="G1" s="2123"/>
      <c r="H1" s="2123"/>
      <c r="I1" s="2123"/>
      <c r="J1" s="2123"/>
      <c r="K1" s="2123"/>
      <c r="L1" s="2123"/>
      <c r="M1" s="2123"/>
      <c r="N1" s="2123"/>
      <c r="O1" s="2117" t="s">
        <v>451</v>
      </c>
      <c r="P1" s="2117"/>
    </row>
    <row r="2" spans="1:17" ht="36.75" customHeight="1" x14ac:dyDescent="0.2">
      <c r="A2" s="2124" t="s">
        <v>182</v>
      </c>
      <c r="B2" s="2125"/>
      <c r="C2" s="2126"/>
      <c r="D2" s="2127" t="s">
        <v>482</v>
      </c>
      <c r="E2" s="2127"/>
      <c r="F2" s="2127"/>
      <c r="G2" s="2128"/>
      <c r="H2" s="2129" t="s">
        <v>602</v>
      </c>
      <c r="I2" s="2127"/>
      <c r="J2" s="2127"/>
      <c r="K2" s="2128"/>
      <c r="L2" s="2118" t="s">
        <v>715</v>
      </c>
      <c r="M2" s="2118"/>
      <c r="N2" s="2118"/>
      <c r="O2" s="2118"/>
      <c r="P2" s="2119"/>
    </row>
    <row r="3" spans="1:17" ht="33" customHeight="1" x14ac:dyDescent="0.2">
      <c r="A3" s="2103" t="s">
        <v>180</v>
      </c>
      <c r="B3" s="2105" t="s">
        <v>181</v>
      </c>
      <c r="C3" s="2130"/>
      <c r="D3" s="2079" t="s">
        <v>222</v>
      </c>
      <c r="E3" s="2079"/>
      <c r="F3" s="2111"/>
      <c r="G3" s="2112" t="s">
        <v>110</v>
      </c>
      <c r="H3" s="2078" t="s">
        <v>222</v>
      </c>
      <c r="I3" s="2079"/>
      <c r="J3" s="2079"/>
      <c r="K3" s="2080" t="s">
        <v>110</v>
      </c>
      <c r="L3" s="2131" t="s">
        <v>222</v>
      </c>
      <c r="M3" s="2132"/>
      <c r="N3" s="2133"/>
      <c r="O3" s="2122" t="s">
        <v>110</v>
      </c>
      <c r="P3" s="2120" t="s">
        <v>717</v>
      </c>
    </row>
    <row r="4" spans="1:17" ht="33" customHeight="1" x14ac:dyDescent="0.2">
      <c r="A4" s="2104"/>
      <c r="B4" s="986" t="s">
        <v>183</v>
      </c>
      <c r="C4" s="1718" t="s">
        <v>184</v>
      </c>
      <c r="D4" s="1719" t="s">
        <v>42</v>
      </c>
      <c r="E4" s="987" t="s">
        <v>88</v>
      </c>
      <c r="F4" s="1717" t="s">
        <v>367</v>
      </c>
      <c r="G4" s="2113"/>
      <c r="H4" s="987" t="s">
        <v>42</v>
      </c>
      <c r="I4" s="987" t="s">
        <v>88</v>
      </c>
      <c r="J4" s="1717" t="s">
        <v>367</v>
      </c>
      <c r="K4" s="2081"/>
      <c r="L4" s="204" t="s">
        <v>42</v>
      </c>
      <c r="M4" s="204" t="s">
        <v>88</v>
      </c>
      <c r="N4" s="204" t="s">
        <v>367</v>
      </c>
      <c r="O4" s="2107"/>
      <c r="P4" s="2121"/>
    </row>
    <row r="5" spans="1:17" ht="18.75" customHeight="1" x14ac:dyDescent="0.2">
      <c r="A5" s="2087" t="s">
        <v>253</v>
      </c>
      <c r="B5" s="349" t="s">
        <v>310</v>
      </c>
      <c r="C5" s="1569" t="s">
        <v>321</v>
      </c>
      <c r="D5" s="302">
        <v>350</v>
      </c>
      <c r="E5" s="294"/>
      <c r="F5" s="936"/>
      <c r="G5" s="277">
        <f>SUM(D5:F5)</f>
        <v>350</v>
      </c>
      <c r="H5" s="952">
        <v>338</v>
      </c>
      <c r="I5" s="952">
        <v>0</v>
      </c>
      <c r="J5" s="952">
        <v>0</v>
      </c>
      <c r="K5" s="368">
        <f>SUM(H5:J5)</f>
        <v>338</v>
      </c>
      <c r="L5" s="368">
        <v>327</v>
      </c>
      <c r="M5" s="950">
        <v>0</v>
      </c>
      <c r="N5" s="951">
        <v>0</v>
      </c>
      <c r="O5" s="277">
        <f>SUM(L5:N5)</f>
        <v>327</v>
      </c>
      <c r="P5" s="1827">
        <f>O5/K5</f>
        <v>0.96745562130177509</v>
      </c>
      <c r="Q5" s="1508"/>
    </row>
    <row r="6" spans="1:17" ht="18.75" customHeight="1" x14ac:dyDescent="0.2">
      <c r="A6" s="2087"/>
      <c r="B6" s="293" t="s">
        <v>320</v>
      </c>
      <c r="C6" s="506" t="s">
        <v>603</v>
      </c>
      <c r="D6" s="302">
        <v>11320</v>
      </c>
      <c r="E6" s="294"/>
      <c r="F6" s="282"/>
      <c r="G6" s="279">
        <f>SUM(D6:F6)</f>
        <v>11320</v>
      </c>
      <c r="H6" s="952">
        <v>11320</v>
      </c>
      <c r="I6" s="952">
        <v>0</v>
      </c>
      <c r="J6" s="952">
        <v>0</v>
      </c>
      <c r="K6" s="368">
        <f>SUM(H6:J6)</f>
        <v>11320</v>
      </c>
      <c r="L6" s="368">
        <v>346.7</v>
      </c>
      <c r="M6" s="952">
        <v>0</v>
      </c>
      <c r="N6" s="346">
        <v>0</v>
      </c>
      <c r="O6" s="279">
        <f>SUM(L6:N6)</f>
        <v>346.7</v>
      </c>
      <c r="P6" s="1827">
        <f t="shared" ref="P6:P70" si="0">O6/K6</f>
        <v>3.0627208480565372E-2</v>
      </c>
      <c r="Q6" s="1508"/>
    </row>
    <row r="7" spans="1:17" ht="18.75" customHeight="1" x14ac:dyDescent="0.2">
      <c r="A7" s="2087"/>
      <c r="B7" s="295" t="s">
        <v>430</v>
      </c>
      <c r="C7" s="507" t="s">
        <v>396</v>
      </c>
      <c r="D7" s="263">
        <v>200</v>
      </c>
      <c r="E7" s="297">
        <v>2800</v>
      </c>
      <c r="F7" s="264"/>
      <c r="G7" s="265">
        <f>SUM(D7:E7)</f>
        <v>3000</v>
      </c>
      <c r="H7" s="952">
        <v>200</v>
      </c>
      <c r="I7" s="952">
        <v>2800</v>
      </c>
      <c r="J7" s="952">
        <v>0</v>
      </c>
      <c r="K7" s="368">
        <f>SUM(H7:J7)</f>
        <v>3000</v>
      </c>
      <c r="L7" s="368">
        <v>0</v>
      </c>
      <c r="M7" s="954">
        <v>0</v>
      </c>
      <c r="N7" s="955">
        <v>0</v>
      </c>
      <c r="O7" s="265">
        <f>SUM(L7:N7)</f>
        <v>0</v>
      </c>
      <c r="P7" s="1828">
        <f t="shared" si="0"/>
        <v>0</v>
      </c>
    </row>
    <row r="8" spans="1:17" ht="21" customHeight="1" x14ac:dyDescent="0.2">
      <c r="A8" s="2088"/>
      <c r="B8" s="2089" t="s">
        <v>614</v>
      </c>
      <c r="C8" s="2090"/>
      <c r="D8" s="956">
        <f>SUM(D5:D7)</f>
        <v>11870</v>
      </c>
      <c r="E8" s="1051">
        <f>SUM(E5:E7)</f>
        <v>2800</v>
      </c>
      <c r="F8" s="510"/>
      <c r="G8" s="124">
        <f>SUM(G5:G7)</f>
        <v>14670</v>
      </c>
      <c r="H8" s="956">
        <f>SUM(H5:H7)</f>
        <v>11858</v>
      </c>
      <c r="I8" s="1051">
        <f>SUM(I5:I7)</f>
        <v>2800</v>
      </c>
      <c r="J8" s="510"/>
      <c r="K8" s="124">
        <f>SUM(K5:K7)</f>
        <v>14658</v>
      </c>
      <c r="L8" s="508">
        <f>SUM(L5:L7)</f>
        <v>673.7</v>
      </c>
      <c r="M8" s="509">
        <f>'0113, 0213, 0115, 0143'!H25</f>
        <v>0</v>
      </c>
      <c r="N8" s="509">
        <f>'0113, 0213, 0115, 0143'!I25</f>
        <v>0</v>
      </c>
      <c r="O8" s="124">
        <f>SUM(O5:O7)</f>
        <v>673.7</v>
      </c>
      <c r="P8" s="1829">
        <f t="shared" si="0"/>
        <v>4.5961249829444675E-2</v>
      </c>
    </row>
    <row r="9" spans="1:17" ht="18.75" customHeight="1" x14ac:dyDescent="0.2">
      <c r="A9" s="2092" t="s">
        <v>538</v>
      </c>
      <c r="B9" s="358" t="s">
        <v>311</v>
      </c>
      <c r="C9" s="1182" t="s">
        <v>321</v>
      </c>
      <c r="D9" s="602"/>
      <c r="E9" s="603"/>
      <c r="F9" s="604"/>
      <c r="G9" s="605"/>
      <c r="H9" s="958"/>
      <c r="I9" s="958"/>
      <c r="J9" s="958"/>
      <c r="K9" s="1319"/>
      <c r="L9" s="1319"/>
      <c r="M9" s="958"/>
      <c r="N9" s="959"/>
      <c r="O9" s="1567"/>
      <c r="P9" s="1830">
        <v>0</v>
      </c>
    </row>
    <row r="10" spans="1:17" ht="18.75" customHeight="1" x14ac:dyDescent="0.2">
      <c r="A10" s="2093"/>
      <c r="B10" s="300" t="s">
        <v>359</v>
      </c>
      <c r="C10" s="278" t="s">
        <v>603</v>
      </c>
      <c r="D10" s="266">
        <v>950</v>
      </c>
      <c r="E10" s="267"/>
      <c r="F10" s="268"/>
      <c r="G10" s="279">
        <f>SUM(D10:F10)</f>
        <v>950</v>
      </c>
      <c r="H10" s="952">
        <v>950</v>
      </c>
      <c r="I10" s="952">
        <v>0</v>
      </c>
      <c r="J10" s="952">
        <v>0</v>
      </c>
      <c r="K10" s="368">
        <f>SUM(H10:J10)</f>
        <v>950</v>
      </c>
      <c r="L10" s="1395">
        <v>0</v>
      </c>
      <c r="M10" s="1396">
        <v>0</v>
      </c>
      <c r="N10" s="1397">
        <v>0</v>
      </c>
      <c r="O10" s="279">
        <f>SUM(L10:N10)</f>
        <v>0</v>
      </c>
      <c r="P10" s="1830">
        <f t="shared" si="0"/>
        <v>0</v>
      </c>
    </row>
    <row r="11" spans="1:17" ht="18.75" customHeight="1" x14ac:dyDescent="0.2">
      <c r="A11" s="2093"/>
      <c r="B11" s="300" t="s">
        <v>177</v>
      </c>
      <c r="C11" s="278" t="s">
        <v>604</v>
      </c>
      <c r="D11" s="280">
        <v>102432</v>
      </c>
      <c r="E11" s="281">
        <v>17445</v>
      </c>
      <c r="F11" s="303">
        <v>650</v>
      </c>
      <c r="G11" s="279">
        <f>SUM(D11:F11)</f>
        <v>120527</v>
      </c>
      <c r="H11" s="952">
        <v>105316.7</v>
      </c>
      <c r="I11" s="952">
        <v>122109.5</v>
      </c>
      <c r="J11" s="952">
        <v>650</v>
      </c>
      <c r="K11" s="368">
        <f>SUM(H11:J11)</f>
        <v>228076.2</v>
      </c>
      <c r="L11" s="1393">
        <v>84774.1</v>
      </c>
      <c r="M11" s="1394">
        <v>5539.2</v>
      </c>
      <c r="N11" s="1392">
        <v>650</v>
      </c>
      <c r="O11" s="1054">
        <f>SUM(L11:N11)</f>
        <v>90963.3</v>
      </c>
      <c r="P11" s="1830">
        <f t="shared" si="0"/>
        <v>0.39882854940585644</v>
      </c>
    </row>
    <row r="12" spans="1:17" ht="18.75" customHeight="1" x14ac:dyDescent="0.2">
      <c r="A12" s="2093"/>
      <c r="B12" s="300" t="s">
        <v>177</v>
      </c>
      <c r="C12" s="278" t="s">
        <v>605</v>
      </c>
      <c r="D12" s="280"/>
      <c r="E12" s="281">
        <v>5000</v>
      </c>
      <c r="F12" s="303"/>
      <c r="G12" s="279">
        <f>SUM(E12)</f>
        <v>5000</v>
      </c>
      <c r="H12" s="952">
        <v>0</v>
      </c>
      <c r="I12" s="952">
        <v>5000</v>
      </c>
      <c r="J12" s="952">
        <v>0</v>
      </c>
      <c r="K12" s="368">
        <f>SUM(H12:J12)</f>
        <v>5000</v>
      </c>
      <c r="L12" s="1411">
        <v>0</v>
      </c>
      <c r="M12" s="1055">
        <v>0</v>
      </c>
      <c r="N12" s="1412">
        <v>0</v>
      </c>
      <c r="O12" s="1054">
        <f>SUM(M12)</f>
        <v>0</v>
      </c>
      <c r="P12" s="1828">
        <f t="shared" si="0"/>
        <v>0</v>
      </c>
    </row>
    <row r="13" spans="1:17" ht="21" customHeight="1" x14ac:dyDescent="0.2">
      <c r="A13" s="2094"/>
      <c r="B13" s="2089" t="s">
        <v>614</v>
      </c>
      <c r="C13" s="2090"/>
      <c r="D13" s="206">
        <f>SUM(D9:D12)</f>
        <v>103382</v>
      </c>
      <c r="E13" s="207">
        <f>SUM(E9:E12)</f>
        <v>22445</v>
      </c>
      <c r="F13" s="208">
        <f>SUM(F9:F12)</f>
        <v>650</v>
      </c>
      <c r="G13" s="209">
        <f>SUM(G10:G12)</f>
        <v>126477</v>
      </c>
      <c r="H13" s="206">
        <f>SUM(H9:H12)</f>
        <v>106266.7</v>
      </c>
      <c r="I13" s="207">
        <f>SUM(I9:I12)</f>
        <v>127109.5</v>
      </c>
      <c r="J13" s="208">
        <f>SUM(J9:J12)</f>
        <v>650</v>
      </c>
      <c r="K13" s="209">
        <f>SUM(K10:K12)</f>
        <v>234026.2</v>
      </c>
      <c r="L13" s="206">
        <f>SUM(L9:L12)</f>
        <v>84774.1</v>
      </c>
      <c r="M13" s="207">
        <f>SUM(M9:M12)</f>
        <v>5539.2</v>
      </c>
      <c r="N13" s="208">
        <f>SUM(N9:N12)</f>
        <v>650</v>
      </c>
      <c r="O13" s="209">
        <f>SUM(O9:O12)</f>
        <v>90963.3</v>
      </c>
      <c r="P13" s="1829">
        <f t="shared" si="0"/>
        <v>0.38868853145502513</v>
      </c>
    </row>
    <row r="14" spans="1:17" ht="18.75" customHeight="1" x14ac:dyDescent="0.2">
      <c r="A14" s="2070" t="s">
        <v>185</v>
      </c>
      <c r="B14" s="511" t="s">
        <v>312</v>
      </c>
      <c r="C14" s="1184" t="s">
        <v>321</v>
      </c>
      <c r="D14" s="274"/>
      <c r="E14" s="275">
        <v>9500</v>
      </c>
      <c r="F14" s="276"/>
      <c r="G14" s="277">
        <f>SUM(E14)</f>
        <v>9500</v>
      </c>
      <c r="H14" s="952">
        <v>0</v>
      </c>
      <c r="I14" s="952">
        <v>13273.5</v>
      </c>
      <c r="J14" s="952">
        <v>0</v>
      </c>
      <c r="K14" s="368">
        <f>SUM(H14:J14)</f>
        <v>13273.5</v>
      </c>
      <c r="L14" s="368">
        <v>0</v>
      </c>
      <c r="M14" s="952">
        <v>5364.2</v>
      </c>
      <c r="N14" s="346">
        <v>0</v>
      </c>
      <c r="O14" s="277">
        <f>SUM(M14)</f>
        <v>5364.2</v>
      </c>
      <c r="P14" s="1831">
        <f t="shared" si="0"/>
        <v>0.4041285267638528</v>
      </c>
    </row>
    <row r="15" spans="1:17" ht="18.75" customHeight="1" x14ac:dyDescent="0.2">
      <c r="A15" s="2087"/>
      <c r="B15" s="300" t="s">
        <v>364</v>
      </c>
      <c r="C15" s="301" t="s">
        <v>603</v>
      </c>
      <c r="D15" s="266">
        <v>2825</v>
      </c>
      <c r="E15" s="267"/>
      <c r="F15" s="268"/>
      <c r="G15" s="279">
        <f t="shared" ref="G15:G26" si="1">SUM(D15:F15)</f>
        <v>2825</v>
      </c>
      <c r="H15" s="952">
        <v>2825</v>
      </c>
      <c r="I15" s="952">
        <v>0</v>
      </c>
      <c r="J15" s="952">
        <v>0</v>
      </c>
      <c r="K15" s="368">
        <f>SUM(H15:J15)</f>
        <v>2825</v>
      </c>
      <c r="L15" s="1401">
        <v>95</v>
      </c>
      <c r="M15" s="1402">
        <v>0</v>
      </c>
      <c r="N15" s="1397">
        <v>0</v>
      </c>
      <c r="O15" s="279">
        <f t="shared" ref="O15" si="2">SUM(L15:N15)</f>
        <v>95</v>
      </c>
      <c r="P15" s="1830">
        <f t="shared" si="0"/>
        <v>3.3628318584070796E-2</v>
      </c>
    </row>
    <row r="16" spans="1:17" ht="18.75" customHeight="1" x14ac:dyDescent="0.2">
      <c r="A16" s="2091"/>
      <c r="B16" s="524" t="s">
        <v>178</v>
      </c>
      <c r="C16" s="205" t="s">
        <v>604</v>
      </c>
      <c r="D16" s="512">
        <v>630</v>
      </c>
      <c r="E16" s="504">
        <v>700</v>
      </c>
      <c r="F16" s="505"/>
      <c r="G16" s="346">
        <f>SUM(D16:E16)</f>
        <v>1330</v>
      </c>
      <c r="H16" s="952">
        <v>0</v>
      </c>
      <c r="I16" s="952">
        <v>700</v>
      </c>
      <c r="J16" s="952">
        <v>0</v>
      </c>
      <c r="K16" s="368">
        <f>SUM(H16:J16)</f>
        <v>700</v>
      </c>
      <c r="L16" s="1398">
        <v>0</v>
      </c>
      <c r="M16" s="1400">
        <v>0</v>
      </c>
      <c r="N16" s="1056">
        <v>0</v>
      </c>
      <c r="O16" s="1053">
        <f>SUM(L16:N16)</f>
        <v>0</v>
      </c>
      <c r="P16" s="1828">
        <f t="shared" si="0"/>
        <v>0</v>
      </c>
    </row>
    <row r="17" spans="1:16" ht="21" customHeight="1" x14ac:dyDescent="0.2">
      <c r="A17" s="2088"/>
      <c r="B17" s="2089" t="s">
        <v>614</v>
      </c>
      <c r="C17" s="2090"/>
      <c r="D17" s="206">
        <f>SUM(D14:D16)</f>
        <v>3455</v>
      </c>
      <c r="E17" s="207">
        <f>SUM(E14:E16)</f>
        <v>10200</v>
      </c>
      <c r="F17" s="208"/>
      <c r="G17" s="210">
        <f t="shared" ref="G17:O17" si="3">SUM(G14:G16)</f>
        <v>13655</v>
      </c>
      <c r="H17" s="206">
        <f t="shared" si="3"/>
        <v>2825</v>
      </c>
      <c r="I17" s="207">
        <f t="shared" si="3"/>
        <v>13973.5</v>
      </c>
      <c r="J17" s="208">
        <f t="shared" si="3"/>
        <v>0</v>
      </c>
      <c r="K17" s="210">
        <f t="shared" si="3"/>
        <v>16798.5</v>
      </c>
      <c r="L17" s="206">
        <f t="shared" si="3"/>
        <v>95</v>
      </c>
      <c r="M17" s="207">
        <f t="shared" si="3"/>
        <v>5364.2</v>
      </c>
      <c r="N17" s="1706">
        <f t="shared" si="3"/>
        <v>0</v>
      </c>
      <c r="O17" s="355">
        <f t="shared" si="3"/>
        <v>5459.2</v>
      </c>
      <c r="P17" s="1829">
        <f t="shared" si="0"/>
        <v>0.3249813971485549</v>
      </c>
    </row>
    <row r="18" spans="1:16" s="1469" customFormat="1" ht="21" customHeight="1" x14ac:dyDescent="0.2">
      <c r="A18" s="2070" t="s">
        <v>368</v>
      </c>
      <c r="B18" s="363" t="s">
        <v>911</v>
      </c>
      <c r="C18" s="260" t="s">
        <v>138</v>
      </c>
      <c r="D18" s="1319"/>
      <c r="E18" s="958"/>
      <c r="F18" s="959"/>
      <c r="G18" s="960"/>
      <c r="H18" s="952">
        <v>13179.1</v>
      </c>
      <c r="I18" s="952">
        <v>0</v>
      </c>
      <c r="J18" s="952">
        <v>0</v>
      </c>
      <c r="K18" s="368">
        <f t="shared" ref="K18:K26" si="4">SUM(H18:J18)</f>
        <v>13179.1</v>
      </c>
      <c r="L18" s="1563">
        <v>0</v>
      </c>
      <c r="M18" s="1399">
        <v>0</v>
      </c>
      <c r="N18" s="346">
        <v>0</v>
      </c>
      <c r="O18" s="346">
        <v>0</v>
      </c>
      <c r="P18" s="1831">
        <f t="shared" si="0"/>
        <v>0</v>
      </c>
    </row>
    <row r="19" spans="1:16" s="1469" customFormat="1" ht="21" customHeight="1" x14ac:dyDescent="0.2">
      <c r="A19" s="2071"/>
      <c r="B19" s="218" t="s">
        <v>912</v>
      </c>
      <c r="C19" s="1481" t="s">
        <v>399</v>
      </c>
      <c r="D19" s="1319"/>
      <c r="E19" s="958"/>
      <c r="F19" s="959"/>
      <c r="G19" s="960"/>
      <c r="H19" s="952">
        <v>0</v>
      </c>
      <c r="I19" s="952">
        <v>326.5</v>
      </c>
      <c r="J19" s="952">
        <v>0</v>
      </c>
      <c r="K19" s="368">
        <f t="shared" si="4"/>
        <v>326.5</v>
      </c>
      <c r="L19" s="1563">
        <v>0</v>
      </c>
      <c r="M19" s="1399">
        <v>0</v>
      </c>
      <c r="N19" s="346">
        <v>0</v>
      </c>
      <c r="O19" s="346">
        <v>0</v>
      </c>
      <c r="P19" s="1830">
        <f t="shared" si="0"/>
        <v>0</v>
      </c>
    </row>
    <row r="20" spans="1:16" ht="18.75" customHeight="1" x14ac:dyDescent="0.2">
      <c r="A20" s="2071"/>
      <c r="B20" s="363" t="s">
        <v>369</v>
      </c>
      <c r="C20" s="260" t="s">
        <v>606</v>
      </c>
      <c r="D20" s="930">
        <v>4118</v>
      </c>
      <c r="E20" s="370"/>
      <c r="F20" s="364">
        <v>3000</v>
      </c>
      <c r="G20" s="136">
        <f>SUM(D20:F20)</f>
        <v>7118</v>
      </c>
      <c r="H20" s="61">
        <v>1136.4000000000001</v>
      </c>
      <c r="I20" s="61">
        <v>0</v>
      </c>
      <c r="J20" s="61">
        <v>1179</v>
      </c>
      <c r="K20" s="1320">
        <f t="shared" si="4"/>
        <v>2315.4</v>
      </c>
      <c r="L20" s="368">
        <v>1136.3</v>
      </c>
      <c r="M20" s="952">
        <v>0</v>
      </c>
      <c r="N20" s="346">
        <v>1179</v>
      </c>
      <c r="O20" s="136">
        <f t="shared" ref="O20:O23" si="5">SUM(L20:N20)</f>
        <v>2315.3000000000002</v>
      </c>
      <c r="P20" s="1830">
        <f t="shared" si="0"/>
        <v>0.99995681091819988</v>
      </c>
    </row>
    <row r="21" spans="1:16" ht="18.75" customHeight="1" x14ac:dyDescent="0.2">
      <c r="A21" s="2071"/>
      <c r="B21" s="363" t="s">
        <v>370</v>
      </c>
      <c r="C21" s="1185" t="s">
        <v>321</v>
      </c>
      <c r="D21" s="930"/>
      <c r="E21" s="370">
        <v>86900</v>
      </c>
      <c r="F21" s="364"/>
      <c r="G21" s="136">
        <f>SUM(E21:F21)</f>
        <v>86900</v>
      </c>
      <c r="H21" s="61">
        <v>2387.9</v>
      </c>
      <c r="I21" s="61">
        <v>240446.3</v>
      </c>
      <c r="J21" s="61">
        <v>0</v>
      </c>
      <c r="K21" s="1320">
        <f t="shared" si="4"/>
        <v>242834.19999999998</v>
      </c>
      <c r="L21" s="368">
        <v>44.5</v>
      </c>
      <c r="M21" s="952">
        <v>51019.199999999997</v>
      </c>
      <c r="N21" s="346">
        <v>0</v>
      </c>
      <c r="O21" s="136">
        <f t="shared" si="5"/>
        <v>51063.7</v>
      </c>
      <c r="P21" s="1830">
        <f t="shared" si="0"/>
        <v>0.21028215959695956</v>
      </c>
    </row>
    <row r="22" spans="1:16" ht="18.75" customHeight="1" x14ac:dyDescent="0.2">
      <c r="A22" s="2071"/>
      <c r="B22" s="363" t="s">
        <v>434</v>
      </c>
      <c r="C22" s="278" t="s">
        <v>400</v>
      </c>
      <c r="D22" s="930">
        <v>861.3</v>
      </c>
      <c r="E22" s="370"/>
      <c r="F22" s="364"/>
      <c r="G22" s="136">
        <f t="shared" si="1"/>
        <v>861.3</v>
      </c>
      <c r="H22" s="61">
        <v>1212.5</v>
      </c>
      <c r="I22" s="61">
        <v>0</v>
      </c>
      <c r="J22" s="61">
        <v>0</v>
      </c>
      <c r="K22" s="1320">
        <f t="shared" si="4"/>
        <v>1212.5</v>
      </c>
      <c r="L22" s="368">
        <v>674.9</v>
      </c>
      <c r="M22" s="952">
        <v>0</v>
      </c>
      <c r="N22" s="346">
        <v>0</v>
      </c>
      <c r="O22" s="136">
        <f t="shared" si="5"/>
        <v>674.9</v>
      </c>
      <c r="P22" s="1830">
        <f t="shared" si="0"/>
        <v>0.55661855670103089</v>
      </c>
    </row>
    <row r="23" spans="1:16" ht="18.75" customHeight="1" x14ac:dyDescent="0.2">
      <c r="A23" s="2071"/>
      <c r="B23" s="363" t="s">
        <v>435</v>
      </c>
      <c r="C23" s="278" t="s">
        <v>146</v>
      </c>
      <c r="D23" s="930">
        <v>100</v>
      </c>
      <c r="E23" s="370"/>
      <c r="F23" s="364"/>
      <c r="G23" s="136">
        <f t="shared" si="1"/>
        <v>100</v>
      </c>
      <c r="H23" s="61">
        <v>1424</v>
      </c>
      <c r="I23" s="61">
        <v>0</v>
      </c>
      <c r="J23" s="61">
        <v>0</v>
      </c>
      <c r="K23" s="1320">
        <f t="shared" si="4"/>
        <v>1424</v>
      </c>
      <c r="L23" s="368">
        <v>514.5</v>
      </c>
      <c r="M23" s="952">
        <v>0</v>
      </c>
      <c r="N23" s="1682">
        <v>0</v>
      </c>
      <c r="O23" s="136">
        <f t="shared" si="5"/>
        <v>514.5</v>
      </c>
      <c r="P23" s="1830">
        <f t="shared" si="0"/>
        <v>0.3613061797752809</v>
      </c>
    </row>
    <row r="24" spans="1:16" ht="18.75" customHeight="1" x14ac:dyDescent="0.2">
      <c r="A24" s="2071"/>
      <c r="B24" s="363" t="s">
        <v>371</v>
      </c>
      <c r="C24" s="260" t="s">
        <v>607</v>
      </c>
      <c r="D24" s="962"/>
      <c r="E24" s="963"/>
      <c r="F24" s="964"/>
      <c r="G24" s="960"/>
      <c r="H24" s="61">
        <v>3002.6</v>
      </c>
      <c r="I24" s="61">
        <v>0</v>
      </c>
      <c r="J24" s="61">
        <v>1821</v>
      </c>
      <c r="K24" s="1320">
        <f t="shared" si="4"/>
        <v>4823.6000000000004</v>
      </c>
      <c r="L24" s="368">
        <v>1196.3</v>
      </c>
      <c r="M24" s="952">
        <v>0</v>
      </c>
      <c r="N24" s="1875">
        <v>1743</v>
      </c>
      <c r="O24" s="136">
        <f t="shared" ref="O24:O26" si="6">SUM(L24:N24)</f>
        <v>2939.3</v>
      </c>
      <c r="P24" s="1830">
        <f t="shared" si="0"/>
        <v>0.60935815573430629</v>
      </c>
    </row>
    <row r="25" spans="1:16" s="1482" customFormat="1" ht="18.75" customHeight="1" x14ac:dyDescent="0.2">
      <c r="A25" s="2071"/>
      <c r="B25" s="363" t="s">
        <v>915</v>
      </c>
      <c r="C25" s="365" t="s">
        <v>609</v>
      </c>
      <c r="D25" s="962"/>
      <c r="E25" s="963"/>
      <c r="F25" s="964"/>
      <c r="G25" s="960"/>
      <c r="H25" s="61">
        <v>5</v>
      </c>
      <c r="I25" s="61">
        <v>0</v>
      </c>
      <c r="J25" s="61">
        <v>0</v>
      </c>
      <c r="K25" s="1320">
        <f t="shared" si="4"/>
        <v>5</v>
      </c>
      <c r="L25" s="368">
        <v>5</v>
      </c>
      <c r="M25" s="952">
        <v>0</v>
      </c>
      <c r="N25" s="1874">
        <v>0</v>
      </c>
      <c r="O25" s="136">
        <f t="shared" si="6"/>
        <v>5</v>
      </c>
      <c r="P25" s="1830">
        <f t="shared" si="0"/>
        <v>1</v>
      </c>
    </row>
    <row r="26" spans="1:16" ht="18.75" customHeight="1" x14ac:dyDescent="0.2">
      <c r="A26" s="2071"/>
      <c r="B26" s="366" t="s">
        <v>372</v>
      </c>
      <c r="C26" s="365" t="s">
        <v>608</v>
      </c>
      <c r="D26" s="931">
        <v>109070.7</v>
      </c>
      <c r="E26" s="371"/>
      <c r="F26" s="367">
        <v>1200</v>
      </c>
      <c r="G26" s="136">
        <f t="shared" si="1"/>
        <v>110270.7</v>
      </c>
      <c r="H26" s="61">
        <v>141634</v>
      </c>
      <c r="I26" s="61">
        <v>655</v>
      </c>
      <c r="J26" s="61">
        <v>1053.3</v>
      </c>
      <c r="K26" s="1320">
        <f t="shared" si="4"/>
        <v>143342.29999999999</v>
      </c>
      <c r="L26" s="1395">
        <v>113099.7</v>
      </c>
      <c r="M26" s="1396">
        <v>655</v>
      </c>
      <c r="N26" s="1876">
        <v>1020.2</v>
      </c>
      <c r="O26" s="136">
        <f t="shared" si="6"/>
        <v>114774.9</v>
      </c>
      <c r="P26" s="1830">
        <f t="shared" si="0"/>
        <v>0.80070502566234814</v>
      </c>
    </row>
    <row r="27" spans="1:16" ht="18.75" customHeight="1" x14ac:dyDescent="0.2">
      <c r="A27" s="2071"/>
      <c r="B27" s="524" t="s">
        <v>373</v>
      </c>
      <c r="C27" s="205" t="s">
        <v>604</v>
      </c>
      <c r="D27" s="932"/>
      <c r="E27" s="525">
        <v>4726.1000000000004</v>
      </c>
      <c r="F27" s="346"/>
      <c r="G27" s="136">
        <f>SUM(E27:F27)</f>
        <v>4726.1000000000004</v>
      </c>
      <c r="H27" s="61">
        <v>0</v>
      </c>
      <c r="I27" s="61">
        <v>68929</v>
      </c>
      <c r="J27" s="61">
        <v>0</v>
      </c>
      <c r="K27" s="1320">
        <f>SUM(H27:J27)</f>
        <v>68929</v>
      </c>
      <c r="L27" s="1871">
        <v>0</v>
      </c>
      <c r="M27" s="1872">
        <v>2134</v>
      </c>
      <c r="N27" s="1873">
        <v>0</v>
      </c>
      <c r="O27" s="1057">
        <f>SUM(M27:N27)</f>
        <v>2134</v>
      </c>
      <c r="P27" s="1830">
        <f t="shared" si="0"/>
        <v>3.0959392998592756E-2</v>
      </c>
    </row>
    <row r="28" spans="1:16" s="1469" customFormat="1" ht="18.75" customHeight="1" x14ac:dyDescent="0.2">
      <c r="A28" s="2071"/>
      <c r="B28" s="524" t="s">
        <v>913</v>
      </c>
      <c r="C28" s="205" t="s">
        <v>396</v>
      </c>
      <c r="D28" s="932">
        <v>0</v>
      </c>
      <c r="E28" s="525">
        <v>0</v>
      </c>
      <c r="F28" s="346">
        <v>0</v>
      </c>
      <c r="G28" s="136">
        <f>SUM(E28:F28)</f>
        <v>0</v>
      </c>
      <c r="H28" s="61">
        <v>572.5</v>
      </c>
      <c r="I28" s="61">
        <v>5550</v>
      </c>
      <c r="J28" s="61">
        <v>0</v>
      </c>
      <c r="K28" s="1320">
        <f>SUM(H28:J28)</f>
        <v>6122.5</v>
      </c>
      <c r="L28" s="1649">
        <v>0</v>
      </c>
      <c r="M28" s="1055">
        <v>5550</v>
      </c>
      <c r="N28" s="1590">
        <v>0</v>
      </c>
      <c r="O28" s="1057">
        <f>SUM(M28:N28)</f>
        <v>5550</v>
      </c>
      <c r="P28" s="1828">
        <f t="shared" si="0"/>
        <v>0.90649244589628419</v>
      </c>
    </row>
    <row r="29" spans="1:16" ht="21" customHeight="1" x14ac:dyDescent="0.2">
      <c r="A29" s="2072"/>
      <c r="B29" s="2089" t="s">
        <v>614</v>
      </c>
      <c r="C29" s="2090"/>
      <c r="D29" s="348">
        <f t="shared" ref="D29:O29" si="7">SUM(D18:D28)</f>
        <v>114150</v>
      </c>
      <c r="E29" s="373">
        <f t="shared" si="7"/>
        <v>91626.1</v>
      </c>
      <c r="F29" s="373">
        <f t="shared" si="7"/>
        <v>4200</v>
      </c>
      <c r="G29" s="1835">
        <f t="shared" si="7"/>
        <v>209976.1</v>
      </c>
      <c r="H29" s="348">
        <f t="shared" si="7"/>
        <v>164554</v>
      </c>
      <c r="I29" s="373">
        <f t="shared" si="7"/>
        <v>315906.8</v>
      </c>
      <c r="J29" s="1835">
        <f t="shared" si="7"/>
        <v>4053.3</v>
      </c>
      <c r="K29" s="124">
        <f t="shared" si="7"/>
        <v>484514.1</v>
      </c>
      <c r="L29" s="1707">
        <f t="shared" si="7"/>
        <v>116671.2</v>
      </c>
      <c r="M29" s="373">
        <f t="shared" si="7"/>
        <v>59358.2</v>
      </c>
      <c r="N29" s="1835">
        <f t="shared" si="7"/>
        <v>3942.2</v>
      </c>
      <c r="O29" s="124">
        <f t="shared" si="7"/>
        <v>179971.6</v>
      </c>
      <c r="P29" s="1829">
        <f t="shared" si="0"/>
        <v>0.37144760080253603</v>
      </c>
    </row>
    <row r="30" spans="1:16" ht="18.75" customHeight="1" x14ac:dyDescent="0.2">
      <c r="A30" s="2070" t="s">
        <v>187</v>
      </c>
      <c r="B30" s="211" t="s">
        <v>916</v>
      </c>
      <c r="C30" s="1492" t="s">
        <v>138</v>
      </c>
      <c r="D30" s="1319"/>
      <c r="E30" s="1507"/>
      <c r="F30" s="1506"/>
      <c r="G30" s="960"/>
      <c r="H30" s="61">
        <v>700.54</v>
      </c>
      <c r="I30" s="61">
        <v>0</v>
      </c>
      <c r="J30" s="61">
        <v>0</v>
      </c>
      <c r="K30" s="1320">
        <f>SUM(H30:J30)</f>
        <v>700.54</v>
      </c>
      <c r="L30" s="368">
        <v>0</v>
      </c>
      <c r="M30" s="952">
        <v>0</v>
      </c>
      <c r="N30" s="346">
        <v>0</v>
      </c>
      <c r="O30" s="136">
        <f t="shared" ref="O30:O35" si="8">SUM(L30:N30)</f>
        <v>0</v>
      </c>
      <c r="P30" s="1831">
        <f t="shared" si="0"/>
        <v>0</v>
      </c>
    </row>
    <row r="31" spans="1:16" s="1482" customFormat="1" ht="18.75" customHeight="1" x14ac:dyDescent="0.2">
      <c r="A31" s="2087"/>
      <c r="B31" s="211" t="s">
        <v>917</v>
      </c>
      <c r="C31" s="1494" t="s">
        <v>399</v>
      </c>
      <c r="D31" s="1319"/>
      <c r="E31" s="958"/>
      <c r="F31" s="1506"/>
      <c r="G31" s="960"/>
      <c r="H31" s="61">
        <v>64.8</v>
      </c>
      <c r="I31" s="61">
        <v>1786.5</v>
      </c>
      <c r="J31" s="61">
        <v>0</v>
      </c>
      <c r="K31" s="1320">
        <f>SUM(H31:J31)</f>
        <v>1851.3</v>
      </c>
      <c r="L31" s="368">
        <v>0</v>
      </c>
      <c r="M31" s="952">
        <v>0</v>
      </c>
      <c r="N31" s="346">
        <v>0</v>
      </c>
      <c r="O31" s="136">
        <f t="shared" si="8"/>
        <v>0</v>
      </c>
      <c r="P31" s="1830">
        <v>0</v>
      </c>
    </row>
    <row r="32" spans="1:16" s="1482" customFormat="1" ht="18.75" customHeight="1" x14ac:dyDescent="0.2">
      <c r="A32" s="2087"/>
      <c r="B32" s="211" t="s">
        <v>313</v>
      </c>
      <c r="C32" s="1491" t="s">
        <v>321</v>
      </c>
      <c r="D32" s="368"/>
      <c r="E32" s="372">
        <v>15500</v>
      </c>
      <c r="F32" s="369"/>
      <c r="G32" s="136">
        <f>SUM(E32:F32)</f>
        <v>15500</v>
      </c>
      <c r="H32" s="1820">
        <v>0</v>
      </c>
      <c r="I32" s="61">
        <v>48679.9</v>
      </c>
      <c r="J32" s="61"/>
      <c r="K32" s="1320">
        <f>SUM(H32:J32)</f>
        <v>48679.9</v>
      </c>
      <c r="L32" s="368">
        <v>0</v>
      </c>
      <c r="M32" s="1821">
        <v>1385</v>
      </c>
      <c r="N32" s="1682">
        <v>0</v>
      </c>
      <c r="O32" s="1571">
        <f t="shared" si="8"/>
        <v>1385</v>
      </c>
      <c r="P32" s="1830">
        <f t="shared" ref="P32:P33" si="9">O32/K32</f>
        <v>2.845116773041851E-2</v>
      </c>
    </row>
    <row r="33" spans="1:16" s="1482" customFormat="1" ht="18.75" customHeight="1" x14ac:dyDescent="0.2">
      <c r="A33" s="2087"/>
      <c r="B33" s="211" t="s">
        <v>918</v>
      </c>
      <c r="C33" s="1491" t="s">
        <v>146</v>
      </c>
      <c r="D33" s="1319"/>
      <c r="E33" s="958"/>
      <c r="F33" s="1506"/>
      <c r="G33" s="960"/>
      <c r="H33" s="61">
        <v>375</v>
      </c>
      <c r="I33" s="1819">
        <v>0</v>
      </c>
      <c r="J33" s="1818">
        <v>0</v>
      </c>
      <c r="K33" s="1320">
        <f>SUM(H33:J33)</f>
        <v>375</v>
      </c>
      <c r="L33" s="1595">
        <v>375</v>
      </c>
      <c r="M33" s="952">
        <v>0</v>
      </c>
      <c r="N33" s="346">
        <v>0</v>
      </c>
      <c r="O33" s="136">
        <f t="shared" si="8"/>
        <v>375</v>
      </c>
      <c r="P33" s="1830">
        <f t="shared" si="9"/>
        <v>1</v>
      </c>
    </row>
    <row r="34" spans="1:16" ht="18.75" customHeight="1" x14ac:dyDescent="0.2">
      <c r="A34" s="2091"/>
      <c r="B34" s="218" t="s">
        <v>186</v>
      </c>
      <c r="C34" s="513" t="s">
        <v>609</v>
      </c>
      <c r="D34" s="933">
        <v>31920</v>
      </c>
      <c r="E34" s="514"/>
      <c r="F34" s="515">
        <v>1500</v>
      </c>
      <c r="G34" s="346">
        <f>SUM(D34:F34)</f>
        <v>33420</v>
      </c>
      <c r="H34" s="1624">
        <v>33000.699999999997</v>
      </c>
      <c r="I34" s="1634">
        <v>0</v>
      </c>
      <c r="J34" s="1608">
        <v>1466.7</v>
      </c>
      <c r="K34" s="1320">
        <f>SUM(H34:J34)</f>
        <v>34467.399999999994</v>
      </c>
      <c r="L34" s="1824">
        <v>27725</v>
      </c>
      <c r="M34" s="1823">
        <v>0</v>
      </c>
      <c r="N34" s="1822">
        <v>887.9</v>
      </c>
      <c r="O34" s="1752">
        <f t="shared" si="8"/>
        <v>28612.9</v>
      </c>
      <c r="P34" s="1828">
        <f t="shared" si="0"/>
        <v>0.83014384606903935</v>
      </c>
    </row>
    <row r="35" spans="1:16" ht="20.25" customHeight="1" x14ac:dyDescent="0.2">
      <c r="A35" s="2088"/>
      <c r="B35" s="2089" t="s">
        <v>614</v>
      </c>
      <c r="C35" s="2090"/>
      <c r="D35" s="206">
        <f>SUM(D30:D34)</f>
        <v>31920</v>
      </c>
      <c r="E35" s="206">
        <f>SUM(E30:E34)</f>
        <v>15500</v>
      </c>
      <c r="F35" s="208">
        <f>SUM(F34:F34)</f>
        <v>1500</v>
      </c>
      <c r="G35" s="210">
        <f>SUM(G30:G34)</f>
        <v>48920</v>
      </c>
      <c r="H35" s="206">
        <f>SUM(H30:H34)</f>
        <v>34141.039999999994</v>
      </c>
      <c r="I35" s="124">
        <f>SUM(I30:I34)</f>
        <v>50466.400000000001</v>
      </c>
      <c r="J35" s="209">
        <f>SUM(J34:J34)</f>
        <v>1466.7</v>
      </c>
      <c r="K35" s="373">
        <f>SUM(K30:K34)</f>
        <v>86074.14</v>
      </c>
      <c r="L35" s="956">
        <f>SUM(L30:L34)</f>
        <v>28100</v>
      </c>
      <c r="M35" s="207">
        <f>SUM(M30:M34)</f>
        <v>1385</v>
      </c>
      <c r="N35" s="208">
        <f>SUM(N34:N34)</f>
        <v>887.9</v>
      </c>
      <c r="O35" s="1564">
        <f t="shared" si="8"/>
        <v>30372.9</v>
      </c>
      <c r="P35" s="1829">
        <f t="shared" si="0"/>
        <v>0.35286904986793943</v>
      </c>
    </row>
    <row r="36" spans="1:16" ht="18.75" customHeight="1" x14ac:dyDescent="0.2">
      <c r="A36" s="2087" t="s">
        <v>254</v>
      </c>
      <c r="B36" s="358" t="s">
        <v>255</v>
      </c>
      <c r="C36" s="359" t="s">
        <v>398</v>
      </c>
      <c r="D36" s="360">
        <v>415</v>
      </c>
      <c r="E36" s="353"/>
      <c r="F36" s="354"/>
      <c r="G36" s="351">
        <f t="shared" ref="G36:G41" si="10">SUM(D36:F36)</f>
        <v>415</v>
      </c>
      <c r="H36" s="952">
        <v>415</v>
      </c>
      <c r="I36" s="952">
        <v>0</v>
      </c>
      <c r="J36" s="952">
        <v>0</v>
      </c>
      <c r="K36" s="1320">
        <f>SUM(H36:J36)</f>
        <v>415</v>
      </c>
      <c r="L36" s="368">
        <v>328.4</v>
      </c>
      <c r="M36" s="952">
        <v>0</v>
      </c>
      <c r="N36" s="346">
        <v>0</v>
      </c>
      <c r="O36" s="346">
        <f t="shared" ref="O36:O43" si="11">SUM(L36:N36)</f>
        <v>328.4</v>
      </c>
      <c r="P36" s="1831">
        <f t="shared" si="0"/>
        <v>0.79132530120481925</v>
      </c>
    </row>
    <row r="37" spans="1:16" s="1482" customFormat="1" ht="18.75" customHeight="1" x14ac:dyDescent="0.2">
      <c r="A37" s="2087"/>
      <c r="B37" s="358" t="s">
        <v>919</v>
      </c>
      <c r="C37" s="359" t="s">
        <v>138</v>
      </c>
      <c r="D37" s="1503"/>
      <c r="E37" s="1504"/>
      <c r="F37" s="1505"/>
      <c r="G37" s="605"/>
      <c r="H37" s="952">
        <v>1447.5</v>
      </c>
      <c r="I37" s="952">
        <v>0</v>
      </c>
      <c r="J37" s="952">
        <v>0</v>
      </c>
      <c r="K37" s="1320">
        <f>SUM(H37:J37)</f>
        <v>1447.5</v>
      </c>
      <c r="L37" s="1595">
        <v>0</v>
      </c>
      <c r="M37" s="1617">
        <v>0</v>
      </c>
      <c r="N37" s="1597">
        <v>0</v>
      </c>
      <c r="O37" s="1785">
        <f t="shared" si="11"/>
        <v>0</v>
      </c>
      <c r="P37" s="1830">
        <f t="shared" si="0"/>
        <v>0</v>
      </c>
    </row>
    <row r="38" spans="1:16" ht="18.75" customHeight="1" x14ac:dyDescent="0.2">
      <c r="A38" s="2087"/>
      <c r="B38" s="300" t="s">
        <v>349</v>
      </c>
      <c r="C38" s="278" t="s">
        <v>606</v>
      </c>
      <c r="D38" s="302">
        <v>24900</v>
      </c>
      <c r="E38" s="294">
        <v>100</v>
      </c>
      <c r="F38" s="282">
        <v>1300</v>
      </c>
      <c r="G38" s="351">
        <f>SUM(D38:F38)</f>
        <v>26300</v>
      </c>
      <c r="H38" s="952">
        <v>9818.6</v>
      </c>
      <c r="I38" s="952">
        <v>0</v>
      </c>
      <c r="J38" s="952">
        <v>318</v>
      </c>
      <c r="K38" s="1320">
        <f t="shared" ref="K38:K43" si="12">SUM(H38:J38)</f>
        <v>10136.6</v>
      </c>
      <c r="L38" s="368">
        <v>9817.7000000000007</v>
      </c>
      <c r="M38" s="952">
        <v>0</v>
      </c>
      <c r="N38" s="346">
        <v>318</v>
      </c>
      <c r="O38" s="351">
        <f t="shared" si="11"/>
        <v>10135.700000000001</v>
      </c>
      <c r="P38" s="1830">
        <f t="shared" si="0"/>
        <v>0.99991121283270523</v>
      </c>
    </row>
    <row r="39" spans="1:16" ht="18.75" customHeight="1" x14ac:dyDescent="0.2">
      <c r="A39" s="2087"/>
      <c r="B39" s="300" t="s">
        <v>314</v>
      </c>
      <c r="C39" s="1077" t="s">
        <v>321</v>
      </c>
      <c r="D39" s="302"/>
      <c r="E39" s="294">
        <v>3500</v>
      </c>
      <c r="F39" s="282"/>
      <c r="G39" s="351">
        <f>SUM(D39:F39)</f>
        <v>3500</v>
      </c>
      <c r="H39" s="952">
        <v>0</v>
      </c>
      <c r="I39" s="952">
        <v>972</v>
      </c>
      <c r="J39" s="952">
        <v>0</v>
      </c>
      <c r="K39" s="1320">
        <f t="shared" si="12"/>
        <v>972</v>
      </c>
      <c r="L39" s="1817">
        <v>0</v>
      </c>
      <c r="M39" s="1409">
        <v>799.8</v>
      </c>
      <c r="N39" s="1410">
        <v>0</v>
      </c>
      <c r="O39" s="351">
        <f t="shared" si="11"/>
        <v>799.8</v>
      </c>
      <c r="P39" s="1830">
        <f t="shared" si="0"/>
        <v>0.82283950617283941</v>
      </c>
    </row>
    <row r="40" spans="1:16" ht="18.75" customHeight="1" x14ac:dyDescent="0.2">
      <c r="A40" s="2087"/>
      <c r="B40" s="300" t="s">
        <v>431</v>
      </c>
      <c r="C40" s="301" t="s">
        <v>603</v>
      </c>
      <c r="D40" s="302">
        <v>1140</v>
      </c>
      <c r="E40" s="294"/>
      <c r="F40" s="282">
        <v>700</v>
      </c>
      <c r="G40" s="351">
        <f t="shared" si="10"/>
        <v>1840</v>
      </c>
      <c r="H40" s="952">
        <v>85.7</v>
      </c>
      <c r="I40" s="952">
        <v>0</v>
      </c>
      <c r="J40" s="952">
        <v>250</v>
      </c>
      <c r="K40" s="1320">
        <f t="shared" si="12"/>
        <v>335.7</v>
      </c>
      <c r="L40" s="1405">
        <v>20.7</v>
      </c>
      <c r="M40" s="1403">
        <v>0</v>
      </c>
      <c r="N40" s="1406">
        <v>250</v>
      </c>
      <c r="O40" s="351">
        <f t="shared" si="11"/>
        <v>270.7</v>
      </c>
      <c r="P40" s="1830">
        <f t="shared" si="0"/>
        <v>0.80637473935061066</v>
      </c>
    </row>
    <row r="41" spans="1:16" ht="18.75" customHeight="1" x14ac:dyDescent="0.2">
      <c r="A41" s="2091"/>
      <c r="B41" s="300" t="s">
        <v>260</v>
      </c>
      <c r="C41" s="278" t="s">
        <v>607</v>
      </c>
      <c r="D41" s="280">
        <v>11984</v>
      </c>
      <c r="E41" s="294"/>
      <c r="F41" s="303"/>
      <c r="G41" s="351">
        <f t="shared" si="10"/>
        <v>11984</v>
      </c>
      <c r="H41" s="952">
        <v>27715.3</v>
      </c>
      <c r="I41" s="952">
        <v>100</v>
      </c>
      <c r="J41" s="952">
        <v>1432</v>
      </c>
      <c r="K41" s="1320">
        <f t="shared" si="12"/>
        <v>29247.3</v>
      </c>
      <c r="L41" s="368">
        <v>13214.6</v>
      </c>
      <c r="M41" s="1415">
        <v>49.5</v>
      </c>
      <c r="N41" s="346">
        <v>850</v>
      </c>
      <c r="O41" s="351">
        <f t="shared" si="11"/>
        <v>14114.1</v>
      </c>
      <c r="P41" s="1830">
        <f t="shared" si="0"/>
        <v>0.48257787898370108</v>
      </c>
    </row>
    <row r="42" spans="1:16" s="1489" customFormat="1" ht="18.75" customHeight="1" x14ac:dyDescent="0.2">
      <c r="A42" s="2091"/>
      <c r="B42" s="300" t="s">
        <v>289</v>
      </c>
      <c r="C42" s="278" t="s">
        <v>609</v>
      </c>
      <c r="D42" s="280">
        <v>510</v>
      </c>
      <c r="E42" s="294"/>
      <c r="F42" s="282"/>
      <c r="G42" s="351">
        <f t="shared" ref="G42" si="13">SUM(D42:F42)</f>
        <v>510</v>
      </c>
      <c r="H42" s="952">
        <v>360</v>
      </c>
      <c r="I42" s="952">
        <v>0</v>
      </c>
      <c r="J42" s="952">
        <v>0</v>
      </c>
      <c r="K42" s="1320">
        <f t="shared" si="12"/>
        <v>360</v>
      </c>
      <c r="L42" s="368">
        <v>80.2</v>
      </c>
      <c r="M42" s="952">
        <v>0</v>
      </c>
      <c r="N42" s="346">
        <v>0</v>
      </c>
      <c r="O42" s="351">
        <f t="shared" ref="O42" si="14">SUM(L42:N42)</f>
        <v>80.2</v>
      </c>
      <c r="P42" s="1830">
        <f t="shared" ref="P42" si="15">O42/K42</f>
        <v>0.2227777777777778</v>
      </c>
    </row>
    <row r="43" spans="1:16" ht="18.75" customHeight="1" x14ac:dyDescent="0.2">
      <c r="A43" s="2091"/>
      <c r="B43" s="300" t="s">
        <v>920</v>
      </c>
      <c r="C43" s="278" t="s">
        <v>604</v>
      </c>
      <c r="D43" s="1063"/>
      <c r="E43" s="1509"/>
      <c r="F43" s="1065"/>
      <c r="G43" s="605"/>
      <c r="H43" s="952">
        <v>800</v>
      </c>
      <c r="I43" s="952">
        <v>0</v>
      </c>
      <c r="J43" s="952">
        <v>0</v>
      </c>
      <c r="K43" s="1502">
        <f t="shared" si="12"/>
        <v>800</v>
      </c>
      <c r="L43" s="368">
        <v>116.2</v>
      </c>
      <c r="M43" s="952">
        <v>0</v>
      </c>
      <c r="N43" s="346">
        <v>0</v>
      </c>
      <c r="O43" s="351">
        <f t="shared" si="11"/>
        <v>116.2</v>
      </c>
      <c r="P43" s="1828">
        <f t="shared" si="0"/>
        <v>0.14524999999999999</v>
      </c>
    </row>
    <row r="44" spans="1:16" ht="21" customHeight="1" x14ac:dyDescent="0.2">
      <c r="A44" s="2088"/>
      <c r="B44" s="2089" t="s">
        <v>614</v>
      </c>
      <c r="C44" s="2090"/>
      <c r="D44" s="206">
        <f t="shared" ref="D44:G44" si="16">SUM(D36:D43)</f>
        <v>38949</v>
      </c>
      <c r="E44" s="207">
        <f t="shared" si="16"/>
        <v>3600</v>
      </c>
      <c r="F44" s="208">
        <f t="shared" si="16"/>
        <v>2000</v>
      </c>
      <c r="G44" s="210">
        <f t="shared" si="16"/>
        <v>44549</v>
      </c>
      <c r="H44" s="956">
        <f>SUM(H36:H43)</f>
        <v>40642.1</v>
      </c>
      <c r="I44" s="1696">
        <f>SUM(I36:I43)</f>
        <v>1072</v>
      </c>
      <c r="J44" s="1637">
        <f t="shared" ref="J44:O44" si="17">SUM(J36:J43)</f>
        <v>2000</v>
      </c>
      <c r="K44" s="1515">
        <f>SUM(K36:K43)</f>
        <v>43714.1</v>
      </c>
      <c r="L44" s="956">
        <f t="shared" si="17"/>
        <v>23577.800000000003</v>
      </c>
      <c r="M44" s="1693">
        <f t="shared" si="17"/>
        <v>849.3</v>
      </c>
      <c r="N44" s="1637">
        <f t="shared" si="17"/>
        <v>1418</v>
      </c>
      <c r="O44" s="210">
        <f t="shared" si="17"/>
        <v>25845.100000000002</v>
      </c>
      <c r="P44" s="1829">
        <f t="shared" si="0"/>
        <v>0.59123028954044587</v>
      </c>
    </row>
    <row r="45" spans="1:16" ht="18.75" customHeight="1" x14ac:dyDescent="0.2">
      <c r="A45" s="2070" t="s">
        <v>188</v>
      </c>
      <c r="B45" s="218" t="s">
        <v>504</v>
      </c>
      <c r="C45" s="967" t="s">
        <v>399</v>
      </c>
      <c r="D45" s="969"/>
      <c r="E45" s="970"/>
      <c r="F45" s="971"/>
      <c r="G45" s="972"/>
      <c r="H45" s="1318">
        <v>15368.7</v>
      </c>
      <c r="I45" s="1318">
        <v>481.1</v>
      </c>
      <c r="J45" s="1318">
        <v>0</v>
      </c>
      <c r="K45" s="1486">
        <f t="shared" ref="K45:K63" si="18">SUM(H45:J45)</f>
        <v>15849.800000000001</v>
      </c>
      <c r="L45" s="368">
        <v>2561.5</v>
      </c>
      <c r="M45" s="952">
        <v>86.1</v>
      </c>
      <c r="N45" s="346">
        <v>0</v>
      </c>
      <c r="O45" s="201">
        <f t="shared" ref="O45:O49" si="19">SUM(L45:N45)</f>
        <v>2647.6</v>
      </c>
      <c r="P45" s="1831">
        <f t="shared" si="0"/>
        <v>0.16704311726330931</v>
      </c>
    </row>
    <row r="46" spans="1:16" ht="18.75" customHeight="1" x14ac:dyDescent="0.2">
      <c r="A46" s="2087"/>
      <c r="B46" s="968" t="s">
        <v>346</v>
      </c>
      <c r="C46" s="1197" t="s">
        <v>321</v>
      </c>
      <c r="D46" s="212"/>
      <c r="E46" s="213">
        <v>2500</v>
      </c>
      <c r="F46" s="214"/>
      <c r="G46" s="201">
        <f t="shared" ref="G46:G54" si="20">SUM(D46:F46)</f>
        <v>2500</v>
      </c>
      <c r="H46" s="1318">
        <v>22.2</v>
      </c>
      <c r="I46" s="1318">
        <v>0</v>
      </c>
      <c r="J46" s="1318">
        <v>0</v>
      </c>
      <c r="K46" s="1487">
        <f t="shared" si="18"/>
        <v>22.2</v>
      </c>
      <c r="L46" s="368">
        <v>0</v>
      </c>
      <c r="M46" s="952">
        <v>0</v>
      </c>
      <c r="N46" s="346">
        <v>0</v>
      </c>
      <c r="O46" s="201">
        <f t="shared" si="19"/>
        <v>0</v>
      </c>
      <c r="P46" s="1830">
        <f t="shared" si="0"/>
        <v>0</v>
      </c>
    </row>
    <row r="47" spans="1:16" ht="18.75" customHeight="1" x14ac:dyDescent="0.2">
      <c r="A47" s="2087"/>
      <c r="B47" s="218" t="s">
        <v>318</v>
      </c>
      <c r="C47" s="1716" t="s">
        <v>396</v>
      </c>
      <c r="D47" s="266">
        <v>18633.2</v>
      </c>
      <c r="E47" s="267">
        <v>864</v>
      </c>
      <c r="F47" s="268"/>
      <c r="G47" s="201">
        <f t="shared" si="20"/>
        <v>19497.2</v>
      </c>
      <c r="H47" s="1318">
        <v>796.7</v>
      </c>
      <c r="I47" s="1318">
        <v>2750.7</v>
      </c>
      <c r="J47" s="1318">
        <v>0</v>
      </c>
      <c r="K47" s="1487">
        <f t="shared" si="18"/>
        <v>3547.3999999999996</v>
      </c>
      <c r="L47" s="368">
        <v>796.5</v>
      </c>
      <c r="M47" s="952">
        <v>2750.7</v>
      </c>
      <c r="N47" s="346">
        <v>0</v>
      </c>
      <c r="O47" s="201">
        <f t="shared" si="19"/>
        <v>3547.2</v>
      </c>
      <c r="P47" s="1830">
        <f t="shared" si="0"/>
        <v>0.9999436206799347</v>
      </c>
    </row>
    <row r="48" spans="1:16" ht="18.75" customHeight="1" x14ac:dyDescent="0.2">
      <c r="A48" s="2087"/>
      <c r="B48" s="218" t="s">
        <v>433</v>
      </c>
      <c r="C48" s="278" t="s">
        <v>609</v>
      </c>
      <c r="D48" s="212">
        <v>1600</v>
      </c>
      <c r="E48" s="213"/>
      <c r="F48" s="214">
        <v>300</v>
      </c>
      <c r="G48" s="201">
        <f t="shared" si="20"/>
        <v>1900</v>
      </c>
      <c r="H48" s="1318">
        <v>1450</v>
      </c>
      <c r="I48" s="1318">
        <v>0</v>
      </c>
      <c r="J48" s="1318">
        <v>300</v>
      </c>
      <c r="K48" s="1487">
        <f t="shared" si="18"/>
        <v>1750</v>
      </c>
      <c r="L48" s="368">
        <v>383.8</v>
      </c>
      <c r="M48" s="952">
        <v>0</v>
      </c>
      <c r="N48" s="346">
        <v>166.8</v>
      </c>
      <c r="O48" s="201">
        <f t="shared" si="19"/>
        <v>550.6</v>
      </c>
      <c r="P48" s="1830">
        <f t="shared" si="0"/>
        <v>0.31462857142857142</v>
      </c>
    </row>
    <row r="49" spans="1:16" ht="18.75" customHeight="1" x14ac:dyDescent="0.2">
      <c r="A49" s="2087"/>
      <c r="B49" s="295" t="s">
        <v>273</v>
      </c>
      <c r="C49" s="526" t="s">
        <v>604</v>
      </c>
      <c r="D49" s="296"/>
      <c r="E49" s="297">
        <v>17457.900000000001</v>
      </c>
      <c r="F49" s="264"/>
      <c r="G49" s="201">
        <f t="shared" si="20"/>
        <v>17457.900000000001</v>
      </c>
      <c r="H49" s="1318">
        <v>0</v>
      </c>
      <c r="I49" s="1318">
        <v>17457.900000000001</v>
      </c>
      <c r="J49" s="1318">
        <v>0</v>
      </c>
      <c r="K49" s="1413">
        <f t="shared" si="18"/>
        <v>17457.900000000001</v>
      </c>
      <c r="L49" s="1407">
        <v>0</v>
      </c>
      <c r="M49" s="1408">
        <v>198.9</v>
      </c>
      <c r="N49" s="1414">
        <v>0</v>
      </c>
      <c r="O49" s="201">
        <f t="shared" si="19"/>
        <v>198.9</v>
      </c>
      <c r="P49" s="1828">
        <f t="shared" si="0"/>
        <v>1.1393122884195693E-2</v>
      </c>
    </row>
    <row r="50" spans="1:16" ht="21.75" customHeight="1" x14ac:dyDescent="0.2">
      <c r="A50" s="2114"/>
      <c r="B50" s="2089" t="s">
        <v>614</v>
      </c>
      <c r="C50" s="2090"/>
      <c r="D50" s="216">
        <f>SUM(D46:D49)</f>
        <v>20233.2</v>
      </c>
      <c r="E50" s="217">
        <f>SUM(E46:E49)</f>
        <v>20821.900000000001</v>
      </c>
      <c r="F50" s="527">
        <f>SUM(F46:F49)</f>
        <v>300</v>
      </c>
      <c r="G50" s="210">
        <f t="shared" si="20"/>
        <v>41355.100000000006</v>
      </c>
      <c r="H50" s="216">
        <f>SUM(H45:H49)</f>
        <v>17637.600000000002</v>
      </c>
      <c r="I50" s="217">
        <f>SUM(I45:I49)</f>
        <v>20689.7</v>
      </c>
      <c r="J50" s="527">
        <f>SUM(J45:J49)</f>
        <v>300</v>
      </c>
      <c r="K50" s="210">
        <f>SUM(H45:J49)</f>
        <v>38627.300000000003</v>
      </c>
      <c r="L50" s="1565">
        <f>SUM(L45:L49)</f>
        <v>3741.8</v>
      </c>
      <c r="M50" s="1826">
        <f t="shared" ref="M50:O50" si="21">SUM(M45:M49)</f>
        <v>3035.7</v>
      </c>
      <c r="N50" s="1688">
        <f t="shared" si="21"/>
        <v>166.8</v>
      </c>
      <c r="O50" s="1566">
        <f t="shared" si="21"/>
        <v>6944.2999999999993</v>
      </c>
      <c r="P50" s="1829">
        <f t="shared" si="0"/>
        <v>0.1797769970979074</v>
      </c>
    </row>
    <row r="51" spans="1:16" ht="18.75" customHeight="1" x14ac:dyDescent="0.2">
      <c r="A51" s="2092" t="s">
        <v>531</v>
      </c>
      <c r="B51" s="299" t="s">
        <v>315</v>
      </c>
      <c r="C51" s="1077" t="s">
        <v>321</v>
      </c>
      <c r="D51" s="266">
        <v>10522</v>
      </c>
      <c r="E51" s="267">
        <v>16515</v>
      </c>
      <c r="F51" s="268"/>
      <c r="G51" s="279">
        <f t="shared" si="20"/>
        <v>27037</v>
      </c>
      <c r="H51" s="1517">
        <v>8544.2000000000007</v>
      </c>
      <c r="I51" s="1517">
        <v>14915.1</v>
      </c>
      <c r="J51" s="1517">
        <v>0</v>
      </c>
      <c r="K51" s="1487">
        <f t="shared" si="18"/>
        <v>23459.300000000003</v>
      </c>
      <c r="L51" s="1517">
        <v>238.7</v>
      </c>
      <c r="M51" s="952">
        <v>3858.2</v>
      </c>
      <c r="N51" s="346">
        <v>0</v>
      </c>
      <c r="O51" s="279">
        <f t="shared" ref="O51:O54" si="22">SUM(L51:N51)</f>
        <v>4096.8999999999996</v>
      </c>
      <c r="P51" s="1830">
        <f t="shared" si="0"/>
        <v>0.17463862945612185</v>
      </c>
    </row>
    <row r="52" spans="1:16" ht="18.75" customHeight="1" x14ac:dyDescent="0.2">
      <c r="A52" s="2091"/>
      <c r="B52" s="293" t="s">
        <v>189</v>
      </c>
      <c r="C52" s="278" t="s">
        <v>609</v>
      </c>
      <c r="D52" s="280">
        <v>300</v>
      </c>
      <c r="E52" s="294"/>
      <c r="F52" s="282"/>
      <c r="G52" s="279">
        <f t="shared" si="20"/>
        <v>300</v>
      </c>
      <c r="H52" s="952">
        <v>296.5</v>
      </c>
      <c r="I52" s="952">
        <v>0</v>
      </c>
      <c r="J52" s="952">
        <v>0</v>
      </c>
      <c r="K52" s="1487">
        <f t="shared" si="18"/>
        <v>296.5</v>
      </c>
      <c r="L52" s="1401">
        <v>169</v>
      </c>
      <c r="M52" s="1396">
        <v>0</v>
      </c>
      <c r="N52" s="1397">
        <v>0</v>
      </c>
      <c r="O52" s="279">
        <f t="shared" si="22"/>
        <v>169</v>
      </c>
      <c r="P52" s="1830">
        <f t="shared" si="0"/>
        <v>0.5699831365935919</v>
      </c>
    </row>
    <row r="53" spans="1:16" ht="18.75" customHeight="1" x14ac:dyDescent="0.2">
      <c r="A53" s="2091"/>
      <c r="B53" s="293" t="s">
        <v>190</v>
      </c>
      <c r="C53" s="278" t="s">
        <v>604</v>
      </c>
      <c r="D53" s="280">
        <v>250</v>
      </c>
      <c r="E53" s="294"/>
      <c r="F53" s="282"/>
      <c r="G53" s="279">
        <f t="shared" si="20"/>
        <v>250</v>
      </c>
      <c r="H53" s="952">
        <v>200</v>
      </c>
      <c r="I53" s="952">
        <v>0</v>
      </c>
      <c r="J53" s="952">
        <v>0</v>
      </c>
      <c r="K53" s="362">
        <f t="shared" si="18"/>
        <v>200</v>
      </c>
      <c r="L53" s="1405">
        <v>113.1</v>
      </c>
      <c r="M53" s="1404">
        <v>0</v>
      </c>
      <c r="N53" s="1406">
        <v>0</v>
      </c>
      <c r="O53" s="1054">
        <f t="shared" si="22"/>
        <v>113.1</v>
      </c>
      <c r="P53" s="1830">
        <f t="shared" si="0"/>
        <v>0.5655</v>
      </c>
    </row>
    <row r="54" spans="1:16" ht="18.75" customHeight="1" x14ac:dyDescent="0.2">
      <c r="A54" s="2091"/>
      <c r="B54" s="218" t="s">
        <v>432</v>
      </c>
      <c r="C54" s="526" t="s">
        <v>396</v>
      </c>
      <c r="D54" s="512">
        <v>2560</v>
      </c>
      <c r="E54" s="504">
        <v>1200</v>
      </c>
      <c r="F54" s="505"/>
      <c r="G54" s="346">
        <f t="shared" si="20"/>
        <v>3760</v>
      </c>
      <c r="H54" s="952">
        <v>1987.5</v>
      </c>
      <c r="I54" s="952">
        <v>0</v>
      </c>
      <c r="J54" s="952">
        <v>0</v>
      </c>
      <c r="K54" s="368">
        <f t="shared" si="18"/>
        <v>1987.5</v>
      </c>
      <c r="L54" s="368">
        <v>191.2</v>
      </c>
      <c r="M54" s="952">
        <v>0</v>
      </c>
      <c r="N54" s="346">
        <v>0</v>
      </c>
      <c r="O54" s="346">
        <f t="shared" si="22"/>
        <v>191.2</v>
      </c>
      <c r="P54" s="1828">
        <f t="shared" si="0"/>
        <v>9.620125786163522E-2</v>
      </c>
    </row>
    <row r="55" spans="1:16" ht="21" customHeight="1" x14ac:dyDescent="0.2">
      <c r="A55" s="2088"/>
      <c r="B55" s="2089" t="s">
        <v>614</v>
      </c>
      <c r="C55" s="2090"/>
      <c r="D55" s="206">
        <f>SUM(D51:D54)</f>
        <v>13632</v>
      </c>
      <c r="E55" s="207">
        <f>SUM(E51:E54)</f>
        <v>17715</v>
      </c>
      <c r="F55" s="208"/>
      <c r="G55" s="210">
        <f t="shared" ref="G55:O55" si="23">SUM(G51:G54)</f>
        <v>31347</v>
      </c>
      <c r="H55" s="206">
        <f t="shared" si="23"/>
        <v>11028.2</v>
      </c>
      <c r="I55" s="207">
        <f t="shared" si="23"/>
        <v>14915.1</v>
      </c>
      <c r="J55" s="208">
        <f t="shared" si="23"/>
        <v>0</v>
      </c>
      <c r="K55" s="210">
        <f t="shared" si="23"/>
        <v>25943.300000000003</v>
      </c>
      <c r="L55" s="206">
        <f t="shared" si="23"/>
        <v>712</v>
      </c>
      <c r="M55" s="207">
        <f t="shared" si="23"/>
        <v>3858.2</v>
      </c>
      <c r="N55" s="1706">
        <f t="shared" si="23"/>
        <v>0</v>
      </c>
      <c r="O55" s="355">
        <f t="shared" si="23"/>
        <v>4570.2</v>
      </c>
      <c r="P55" s="1832">
        <f t="shared" si="0"/>
        <v>0.1761610897611329</v>
      </c>
    </row>
    <row r="56" spans="1:16" ht="18.75" customHeight="1" x14ac:dyDescent="0.2">
      <c r="A56" s="2087" t="s">
        <v>261</v>
      </c>
      <c r="B56" s="349" t="s">
        <v>191</v>
      </c>
      <c r="C56" s="350" t="s">
        <v>138</v>
      </c>
      <c r="D56" s="352">
        <v>2583.5</v>
      </c>
      <c r="E56" s="353"/>
      <c r="F56" s="354"/>
      <c r="G56" s="351">
        <f>SUM(D56:F56)</f>
        <v>2583.5</v>
      </c>
      <c r="H56" s="952">
        <v>2083.5</v>
      </c>
      <c r="I56" s="952">
        <v>0</v>
      </c>
      <c r="J56" s="952">
        <v>0</v>
      </c>
      <c r="K56" s="368">
        <f t="shared" si="18"/>
        <v>2083.5</v>
      </c>
      <c r="L56" s="368">
        <v>1656.1</v>
      </c>
      <c r="M56" s="952">
        <v>0</v>
      </c>
      <c r="N56" s="346">
        <v>0</v>
      </c>
      <c r="O56" s="351">
        <f>SUM(L56:N56)</f>
        <v>1656.1</v>
      </c>
      <c r="P56" s="1831">
        <f t="shared" si="0"/>
        <v>0.79486441084713222</v>
      </c>
    </row>
    <row r="57" spans="1:16" ht="18.75" customHeight="1" x14ac:dyDescent="0.2">
      <c r="A57" s="2087"/>
      <c r="B57" s="293" t="s">
        <v>319</v>
      </c>
      <c r="C57" s="278" t="s">
        <v>399</v>
      </c>
      <c r="D57" s="280">
        <v>31869.200000000001</v>
      </c>
      <c r="E57" s="294">
        <v>5150</v>
      </c>
      <c r="F57" s="282"/>
      <c r="G57" s="351">
        <f>SUM(D57:F57)</f>
        <v>37019.199999999997</v>
      </c>
      <c r="H57" s="952">
        <v>32116.7</v>
      </c>
      <c r="I57" s="952">
        <v>5150</v>
      </c>
      <c r="J57" s="952">
        <v>0</v>
      </c>
      <c r="K57" s="368">
        <f t="shared" si="18"/>
        <v>37266.699999999997</v>
      </c>
      <c r="L57" s="368">
        <v>18646.3</v>
      </c>
      <c r="M57" s="952">
        <v>44.1</v>
      </c>
      <c r="N57" s="346">
        <v>0</v>
      </c>
      <c r="O57" s="351">
        <f>SUM(L57:N57)</f>
        <v>18690.399999999998</v>
      </c>
      <c r="P57" s="1830">
        <f t="shared" si="0"/>
        <v>0.50153085730692548</v>
      </c>
    </row>
    <row r="58" spans="1:16" ht="18.75" customHeight="1" x14ac:dyDescent="0.2">
      <c r="A58" s="2087"/>
      <c r="B58" s="293" t="s">
        <v>317</v>
      </c>
      <c r="C58" s="278" t="s">
        <v>606</v>
      </c>
      <c r="D58" s="280">
        <v>9600</v>
      </c>
      <c r="E58" s="294"/>
      <c r="F58" s="282">
        <v>500</v>
      </c>
      <c r="G58" s="351">
        <f>SUM(D58:F58)</f>
        <v>10100</v>
      </c>
      <c r="H58" s="952">
        <v>0</v>
      </c>
      <c r="I58" s="952">
        <v>0</v>
      </c>
      <c r="J58" s="952">
        <v>196</v>
      </c>
      <c r="K58" s="368">
        <f t="shared" si="18"/>
        <v>196</v>
      </c>
      <c r="L58" s="368">
        <v>0</v>
      </c>
      <c r="M58" s="952">
        <v>0</v>
      </c>
      <c r="N58" s="346">
        <v>196</v>
      </c>
      <c r="O58" s="351">
        <f>SUM(L58:N58)</f>
        <v>196</v>
      </c>
      <c r="P58" s="1830">
        <f t="shared" si="0"/>
        <v>1</v>
      </c>
    </row>
    <row r="59" spans="1:16" ht="18.75" customHeight="1" x14ac:dyDescent="0.2">
      <c r="A59" s="2095"/>
      <c r="B59" s="293" t="s">
        <v>316</v>
      </c>
      <c r="C59" s="1077" t="s">
        <v>321</v>
      </c>
      <c r="D59" s="280">
        <v>3525</v>
      </c>
      <c r="E59" s="281">
        <v>12645</v>
      </c>
      <c r="F59" s="282"/>
      <c r="G59" s="351">
        <f>SUM(D59:F59)</f>
        <v>16170</v>
      </c>
      <c r="H59" s="952">
        <v>3500</v>
      </c>
      <c r="I59" s="952">
        <v>16132.1</v>
      </c>
      <c r="J59" s="952">
        <v>0</v>
      </c>
      <c r="K59" s="368">
        <f t="shared" si="18"/>
        <v>19632.099999999999</v>
      </c>
      <c r="L59" s="368">
        <v>948.7</v>
      </c>
      <c r="M59" s="952">
        <v>1802.8</v>
      </c>
      <c r="N59" s="346">
        <v>0</v>
      </c>
      <c r="O59" s="351">
        <f>SUM(L59:N59)</f>
        <v>2751.5</v>
      </c>
      <c r="P59" s="1830">
        <f t="shared" si="0"/>
        <v>0.14015311657947954</v>
      </c>
    </row>
    <row r="60" spans="1:16" ht="18.75" customHeight="1" x14ac:dyDescent="0.2">
      <c r="A60" s="2095"/>
      <c r="B60" s="293" t="s">
        <v>545</v>
      </c>
      <c r="C60" s="1062" t="s">
        <v>610</v>
      </c>
      <c r="D60" s="1063"/>
      <c r="E60" s="1064"/>
      <c r="F60" s="1065"/>
      <c r="G60" s="605"/>
      <c r="H60" s="958"/>
      <c r="I60" s="958"/>
      <c r="J60" s="958"/>
      <c r="K60" s="1319"/>
      <c r="L60" s="1319"/>
      <c r="M60" s="958"/>
      <c r="N60" s="959"/>
      <c r="O60" s="605"/>
      <c r="P60" s="1830">
        <v>0</v>
      </c>
    </row>
    <row r="61" spans="1:16" ht="18.75" customHeight="1" x14ac:dyDescent="0.2">
      <c r="A61" s="2095"/>
      <c r="B61" s="293" t="s">
        <v>383</v>
      </c>
      <c r="C61" s="278" t="s">
        <v>400</v>
      </c>
      <c r="D61" s="280">
        <v>15163.9</v>
      </c>
      <c r="E61" s="281"/>
      <c r="F61" s="282"/>
      <c r="G61" s="351">
        <f t="shared" ref="G61:G68" si="24">SUM(D61:F61)</f>
        <v>15163.9</v>
      </c>
      <c r="H61" s="952">
        <v>12723.4</v>
      </c>
      <c r="I61" s="952">
        <v>0</v>
      </c>
      <c r="J61" s="952">
        <v>0</v>
      </c>
      <c r="K61" s="368">
        <f t="shared" si="18"/>
        <v>12723.4</v>
      </c>
      <c r="L61" s="368">
        <v>8358.9</v>
      </c>
      <c r="M61" s="952">
        <v>0</v>
      </c>
      <c r="N61" s="346">
        <v>0</v>
      </c>
      <c r="O61" s="351">
        <f t="shared" ref="O61:O68" si="25">SUM(L61:N61)</f>
        <v>8358.9</v>
      </c>
      <c r="P61" s="1830">
        <f t="shared" si="0"/>
        <v>0.65697062106040838</v>
      </c>
    </row>
    <row r="62" spans="1:16" ht="25.5" customHeight="1" x14ac:dyDescent="0.2">
      <c r="A62" s="2095"/>
      <c r="B62" s="293" t="s">
        <v>192</v>
      </c>
      <c r="C62" s="1062" t="s">
        <v>964</v>
      </c>
      <c r="D62" s="280">
        <v>29061.4</v>
      </c>
      <c r="E62" s="281">
        <v>4839</v>
      </c>
      <c r="F62" s="282"/>
      <c r="G62" s="351">
        <f t="shared" si="24"/>
        <v>33900.400000000001</v>
      </c>
      <c r="H62" s="952">
        <v>30065.1</v>
      </c>
      <c r="I62" s="952">
        <v>4714.8999999999996</v>
      </c>
      <c r="J62" s="952">
        <v>0</v>
      </c>
      <c r="K62" s="368">
        <f t="shared" si="18"/>
        <v>34780</v>
      </c>
      <c r="L62" s="368">
        <v>20478.8</v>
      </c>
      <c r="M62" s="952">
        <v>1606.5</v>
      </c>
      <c r="N62" s="346">
        <v>0</v>
      </c>
      <c r="O62" s="351">
        <f t="shared" si="25"/>
        <v>22085.3</v>
      </c>
      <c r="P62" s="1830">
        <f t="shared" si="0"/>
        <v>0.63500000000000001</v>
      </c>
    </row>
    <row r="63" spans="1:16" ht="18.75" customHeight="1" x14ac:dyDescent="0.2">
      <c r="A63" s="2095"/>
      <c r="B63" s="293" t="s">
        <v>133</v>
      </c>
      <c r="C63" s="1077" t="s">
        <v>146</v>
      </c>
      <c r="D63" s="280">
        <v>187114.3</v>
      </c>
      <c r="E63" s="294"/>
      <c r="F63" s="282"/>
      <c r="G63" s="351">
        <f t="shared" si="24"/>
        <v>187114.3</v>
      </c>
      <c r="H63" s="952">
        <v>207490.3</v>
      </c>
      <c r="I63" s="952">
        <v>0</v>
      </c>
      <c r="J63" s="952">
        <v>0</v>
      </c>
      <c r="K63" s="368">
        <f t="shared" si="18"/>
        <v>207490.3</v>
      </c>
      <c r="L63" s="368">
        <v>147414.70000000001</v>
      </c>
      <c r="M63" s="952">
        <v>0</v>
      </c>
      <c r="N63" s="346">
        <v>0</v>
      </c>
      <c r="O63" s="351">
        <f t="shared" si="25"/>
        <v>147414.70000000001</v>
      </c>
      <c r="P63" s="1830">
        <f t="shared" si="0"/>
        <v>0.7104655012788551</v>
      </c>
    </row>
    <row r="64" spans="1:16" ht="18.75" customHeight="1" x14ac:dyDescent="0.2">
      <c r="A64" s="2095"/>
      <c r="B64" s="293" t="s">
        <v>500</v>
      </c>
      <c r="C64" s="1077" t="s">
        <v>613</v>
      </c>
      <c r="D64" s="280">
        <v>5089</v>
      </c>
      <c r="E64" s="294"/>
      <c r="F64" s="282"/>
      <c r="G64" s="351">
        <f t="shared" si="24"/>
        <v>5089</v>
      </c>
      <c r="H64" s="952">
        <v>5147</v>
      </c>
      <c r="I64" s="952">
        <v>0</v>
      </c>
      <c r="J64" s="952">
        <v>0</v>
      </c>
      <c r="K64" s="368">
        <f t="shared" ref="K64:K68" si="26">SUM(H64:J64)</f>
        <v>5147</v>
      </c>
      <c r="L64" s="368">
        <v>3482.6</v>
      </c>
      <c r="M64" s="952">
        <v>0</v>
      </c>
      <c r="N64" s="346">
        <v>0</v>
      </c>
      <c r="O64" s="351">
        <f t="shared" si="25"/>
        <v>3482.6</v>
      </c>
      <c r="P64" s="1830">
        <f t="shared" si="0"/>
        <v>0.67662716145327373</v>
      </c>
    </row>
    <row r="65" spans="1:17" ht="18.75" customHeight="1" x14ac:dyDescent="0.2">
      <c r="A65" s="2095"/>
      <c r="B65" s="375" t="s">
        <v>193</v>
      </c>
      <c r="C65" s="376" t="s">
        <v>607</v>
      </c>
      <c r="D65" s="356">
        <v>165.8</v>
      </c>
      <c r="E65" s="357"/>
      <c r="F65" s="377"/>
      <c r="G65" s="351">
        <f t="shared" si="24"/>
        <v>165.8</v>
      </c>
      <c r="H65" s="952">
        <v>9765.7999999999993</v>
      </c>
      <c r="I65" s="952">
        <v>0</v>
      </c>
      <c r="J65" s="952">
        <v>0</v>
      </c>
      <c r="K65" s="368">
        <f t="shared" si="26"/>
        <v>9765.7999999999993</v>
      </c>
      <c r="L65" s="368">
        <v>475.8</v>
      </c>
      <c r="M65" s="952">
        <v>0</v>
      </c>
      <c r="N65" s="346">
        <v>0</v>
      </c>
      <c r="O65" s="351">
        <f t="shared" ref="O65" si="27">SUM(L65:N65)</f>
        <v>475.8</v>
      </c>
      <c r="P65" s="1828">
        <f t="shared" si="0"/>
        <v>4.8721046918839217E-2</v>
      </c>
    </row>
    <row r="66" spans="1:17" ht="21" customHeight="1" x14ac:dyDescent="0.2">
      <c r="A66" s="2096"/>
      <c r="B66" s="2089" t="s">
        <v>614</v>
      </c>
      <c r="C66" s="2090"/>
      <c r="D66" s="206">
        <f>SUM(D56:D65)</f>
        <v>284172.09999999998</v>
      </c>
      <c r="E66" s="207">
        <f>SUM(E56:E65)</f>
        <v>22634</v>
      </c>
      <c r="F66" s="207">
        <f>SUM(F56:F65)</f>
        <v>500</v>
      </c>
      <c r="G66" s="355">
        <f t="shared" si="24"/>
        <v>307306.09999999998</v>
      </c>
      <c r="H66" s="206">
        <f>SUM(H56:H65)</f>
        <v>302891.8</v>
      </c>
      <c r="I66" s="207">
        <f>SUM(I56:I65)</f>
        <v>25997</v>
      </c>
      <c r="J66" s="207">
        <f>SUM(J56:J65)</f>
        <v>196</v>
      </c>
      <c r="K66" s="355">
        <f t="shared" ref="K66" si="28">SUM(H66:J66)</f>
        <v>329084.79999999999</v>
      </c>
      <c r="L66" s="206">
        <f>SUM(L56:L65)</f>
        <v>201461.9</v>
      </c>
      <c r="M66" s="207">
        <f>SUM(M56:M65)</f>
        <v>3453.3999999999996</v>
      </c>
      <c r="N66" s="208">
        <f>SUM(N56:N65)</f>
        <v>196</v>
      </c>
      <c r="O66" s="355">
        <f>SUM(O56:O65)</f>
        <v>205111.30000000002</v>
      </c>
      <c r="P66" s="1832">
        <f t="shared" si="0"/>
        <v>0.6232779514581045</v>
      </c>
    </row>
    <row r="67" spans="1:17" ht="18.75" customHeight="1" x14ac:dyDescent="0.2">
      <c r="A67" s="2087" t="s">
        <v>195</v>
      </c>
      <c r="B67" s="349" t="s">
        <v>194</v>
      </c>
      <c r="C67" s="350" t="s">
        <v>138</v>
      </c>
      <c r="D67" s="352">
        <v>2480</v>
      </c>
      <c r="E67" s="378"/>
      <c r="F67" s="379"/>
      <c r="G67" s="304">
        <f t="shared" si="24"/>
        <v>2480</v>
      </c>
      <c r="H67" s="952">
        <v>14926.6</v>
      </c>
      <c r="I67" s="952">
        <v>4288.3999999999996</v>
      </c>
      <c r="J67" s="952">
        <v>0</v>
      </c>
      <c r="K67" s="368">
        <f t="shared" si="26"/>
        <v>19215</v>
      </c>
      <c r="L67" s="368">
        <v>1641.8</v>
      </c>
      <c r="M67" s="952">
        <v>0</v>
      </c>
      <c r="N67" s="346">
        <v>0</v>
      </c>
      <c r="O67" s="1483">
        <f t="shared" si="25"/>
        <v>1641.8</v>
      </c>
      <c r="P67" s="1830">
        <f t="shared" si="0"/>
        <v>8.5443663804319545E-2</v>
      </c>
    </row>
    <row r="68" spans="1:17" ht="18.75" customHeight="1" x14ac:dyDescent="0.2">
      <c r="A68" s="2087"/>
      <c r="B68" s="295" t="s">
        <v>592</v>
      </c>
      <c r="C68" s="347" t="s">
        <v>610</v>
      </c>
      <c r="D68" s="296">
        <v>370</v>
      </c>
      <c r="E68" s="928"/>
      <c r="F68" s="929"/>
      <c r="G68" s="298">
        <f t="shared" si="24"/>
        <v>370</v>
      </c>
      <c r="H68" s="953">
        <v>370</v>
      </c>
      <c r="I68" s="954"/>
      <c r="J68" s="955">
        <f t="shared" ref="J68" si="29">SUM(I68)</f>
        <v>0</v>
      </c>
      <c r="K68" s="368">
        <f t="shared" si="26"/>
        <v>370</v>
      </c>
      <c r="L68" s="953">
        <v>271.10000000000002</v>
      </c>
      <c r="M68" s="954">
        <v>0</v>
      </c>
      <c r="N68" s="955">
        <v>0</v>
      </c>
      <c r="O68" s="574">
        <f t="shared" si="25"/>
        <v>271.10000000000002</v>
      </c>
      <c r="P68" s="1828">
        <f t="shared" si="0"/>
        <v>0.73270270270270277</v>
      </c>
    </row>
    <row r="69" spans="1:17" ht="21" customHeight="1" thickBot="1" x14ac:dyDescent="0.25">
      <c r="A69" s="2095"/>
      <c r="B69" s="2089" t="s">
        <v>614</v>
      </c>
      <c r="C69" s="2090"/>
      <c r="D69" s="934">
        <f>SUM(D67:D68)</f>
        <v>2850</v>
      </c>
      <c r="E69" s="164"/>
      <c r="F69" s="165"/>
      <c r="G69" s="219">
        <f>SUM(G67:G68)</f>
        <v>2850</v>
      </c>
      <c r="H69" s="1697">
        <f>SUM(H67:H68)</f>
        <v>15296.6</v>
      </c>
      <c r="I69" s="1825">
        <f>SUM(I67:I68)</f>
        <v>4288.3999999999996</v>
      </c>
      <c r="J69" s="966">
        <v>0</v>
      </c>
      <c r="K69" s="1561">
        <f>SUM(K67:K68)</f>
        <v>19585</v>
      </c>
      <c r="L69" s="1697">
        <f>SUM(L67:L68)</f>
        <v>1912.9</v>
      </c>
      <c r="M69" s="1825">
        <f t="shared" ref="M69:N69" si="30">SUM(M67:M68)</f>
        <v>0</v>
      </c>
      <c r="N69" s="1698">
        <f t="shared" si="30"/>
        <v>0</v>
      </c>
      <c r="O69" s="1561">
        <f>SUM(O67:O68)</f>
        <v>1912.9</v>
      </c>
      <c r="P69" s="1833">
        <f t="shared" si="0"/>
        <v>9.767168751595609E-2</v>
      </c>
    </row>
    <row r="70" spans="1:17" ht="37.5" customHeight="1" thickTop="1" thickBot="1" x14ac:dyDescent="0.25">
      <c r="A70" s="2115" t="s">
        <v>196</v>
      </c>
      <c r="B70" s="2116"/>
      <c r="C70" s="2116"/>
      <c r="D70" s="1020">
        <f>D8+D13+D17+D29+D35+D44+D50+D55+D66+D69</f>
        <v>624613.30000000005</v>
      </c>
      <c r="E70" s="1700">
        <f>E8+E13+E17+E29+E35+E44+E50+E55+E66+E69</f>
        <v>207342</v>
      </c>
      <c r="F70" s="1701">
        <f>F8+F13+F17+F29+F35+F44+F50+F55+F66+F69</f>
        <v>9150</v>
      </c>
      <c r="G70" s="1022">
        <f>SUM(D70:F70)</f>
        <v>841105.3</v>
      </c>
      <c r="H70" s="1702">
        <f t="shared" ref="H70:O70" si="31">H8+H13+H17+H29+H35+H44+H50+H55+H66+H69</f>
        <v>707141.03999999992</v>
      </c>
      <c r="I70" s="1021">
        <f t="shared" si="31"/>
        <v>577218.4</v>
      </c>
      <c r="J70" s="1701">
        <f t="shared" si="31"/>
        <v>8666</v>
      </c>
      <c r="K70" s="1021">
        <f t="shared" si="31"/>
        <v>1293025.4400000002</v>
      </c>
      <c r="L70" s="1702">
        <f t="shared" si="31"/>
        <v>461720.4</v>
      </c>
      <c r="M70" s="1021">
        <f t="shared" si="31"/>
        <v>82843.199999999983</v>
      </c>
      <c r="N70" s="1701">
        <f t="shared" si="31"/>
        <v>7260.9</v>
      </c>
      <c r="O70" s="1022">
        <f t="shared" si="31"/>
        <v>551824.5</v>
      </c>
      <c r="P70" s="1834">
        <f t="shared" si="0"/>
        <v>0.42677002549926624</v>
      </c>
    </row>
    <row r="71" spans="1:17" ht="35.25" customHeight="1" x14ac:dyDescent="0.2">
      <c r="A71" s="2097"/>
      <c r="B71" s="2097"/>
      <c r="C71" s="2097"/>
      <c r="D71" s="2097"/>
      <c r="E71" s="2097"/>
      <c r="F71" s="2097"/>
      <c r="G71" s="2097"/>
      <c r="H71" s="2097"/>
      <c r="I71" s="2097"/>
      <c r="J71" s="2097"/>
      <c r="K71" s="2097"/>
      <c r="L71" s="2097"/>
      <c r="M71" s="2097"/>
      <c r="N71" s="2097"/>
      <c r="O71" s="2097"/>
      <c r="P71" s="215"/>
      <c r="Q71" s="215"/>
    </row>
    <row r="72" spans="1:17" ht="15" customHeight="1" x14ac:dyDescent="0.2">
      <c r="A72" s="221"/>
      <c r="B72" s="211"/>
      <c r="C72" s="205"/>
      <c r="D72" s="211"/>
      <c r="E72" s="211"/>
      <c r="F72" s="211"/>
      <c r="G72" s="61"/>
      <c r="H72" s="61"/>
      <c r="I72" s="61"/>
      <c r="J72" s="61"/>
      <c r="K72" s="61"/>
      <c r="L72" s="222"/>
      <c r="M72" s="222"/>
      <c r="N72" s="222"/>
      <c r="O72" s="205"/>
    </row>
    <row r="73" spans="1:17" ht="15" customHeight="1" x14ac:dyDescent="0.2">
      <c r="A73" s="221"/>
      <c r="B73" s="211"/>
      <c r="C73" s="205"/>
      <c r="D73" s="211"/>
      <c r="E73" s="211"/>
      <c r="F73" s="211"/>
      <c r="G73" s="61"/>
      <c r="H73" s="61"/>
      <c r="I73" s="61"/>
      <c r="J73" s="61"/>
      <c r="K73" s="61"/>
      <c r="L73" s="222"/>
      <c r="M73" s="222"/>
      <c r="N73" s="222"/>
      <c r="O73" s="205"/>
    </row>
    <row r="74" spans="1:17" ht="15" customHeight="1" x14ac:dyDescent="0.2">
      <c r="A74" s="221"/>
      <c r="B74" s="211"/>
      <c r="C74" s="205"/>
      <c r="D74" s="211"/>
      <c r="E74" s="211"/>
      <c r="F74" s="211"/>
      <c r="G74" s="211"/>
      <c r="H74" s="211"/>
      <c r="I74" s="211"/>
      <c r="J74" s="211"/>
      <c r="K74" s="211"/>
      <c r="L74" s="222"/>
      <c r="M74" s="222"/>
      <c r="N74" s="222"/>
      <c r="O74" s="205"/>
    </row>
    <row r="75" spans="1:17" ht="15" customHeight="1" x14ac:dyDescent="0.2">
      <c r="A75" s="221"/>
      <c r="B75" s="211"/>
      <c r="C75" s="205"/>
      <c r="D75" s="211"/>
      <c r="E75" s="211"/>
      <c r="F75" s="211"/>
      <c r="G75" s="61"/>
      <c r="H75" s="61"/>
      <c r="I75" s="61"/>
      <c r="J75" s="61"/>
      <c r="K75" s="61"/>
      <c r="L75" s="222"/>
      <c r="M75" s="222"/>
      <c r="N75" s="222"/>
      <c r="O75" s="205"/>
    </row>
    <row r="76" spans="1:17" ht="15" customHeight="1" x14ac:dyDescent="0.2">
      <c r="A76" s="221"/>
      <c r="B76" s="211"/>
      <c r="C76" s="205"/>
      <c r="D76" s="211"/>
      <c r="E76" s="211"/>
      <c r="F76" s="223"/>
      <c r="G76" s="223"/>
      <c r="H76" s="223"/>
      <c r="I76" s="223"/>
      <c r="J76" s="223"/>
      <c r="K76" s="223"/>
      <c r="L76" s="222"/>
      <c r="M76" s="222"/>
      <c r="N76" s="222"/>
      <c r="O76" s="205"/>
    </row>
    <row r="77" spans="1:17" ht="15" customHeight="1" x14ac:dyDescent="0.2">
      <c r="A77" s="221"/>
      <c r="B77" s="211"/>
      <c r="C77" s="205"/>
      <c r="D77" s="211"/>
      <c r="E77" s="211"/>
      <c r="F77" s="211"/>
      <c r="G77" s="61"/>
      <c r="H77" s="61"/>
      <c r="I77" s="61"/>
      <c r="J77" s="61"/>
      <c r="K77" s="61"/>
      <c r="L77" s="222"/>
      <c r="M77" s="222"/>
      <c r="N77" s="222"/>
      <c r="O77" s="205"/>
    </row>
    <row r="78" spans="1:17" ht="15" customHeight="1" x14ac:dyDescent="0.2">
      <c r="A78" s="221"/>
      <c r="B78" s="211"/>
      <c r="C78" s="205"/>
      <c r="D78" s="211"/>
      <c r="E78" s="211"/>
      <c r="F78" s="211"/>
      <c r="G78" s="61"/>
      <c r="H78" s="61"/>
      <c r="I78" s="61"/>
      <c r="J78" s="61"/>
      <c r="K78" s="61"/>
      <c r="L78" s="222"/>
      <c r="M78" s="222"/>
      <c r="N78" s="222"/>
      <c r="O78" s="205"/>
    </row>
    <row r="79" spans="1:17" ht="15" customHeight="1" x14ac:dyDescent="0.2">
      <c r="A79" s="221"/>
      <c r="B79" s="211"/>
      <c r="C79" s="205"/>
      <c r="D79" s="211"/>
      <c r="E79" s="211"/>
      <c r="F79" s="211"/>
      <c r="G79" s="61"/>
      <c r="H79" s="61"/>
      <c r="I79" s="61"/>
      <c r="J79" s="61"/>
      <c r="K79" s="61"/>
      <c r="L79" s="222"/>
      <c r="M79" s="222"/>
      <c r="N79" s="222"/>
      <c r="O79" s="205"/>
    </row>
    <row r="80" spans="1:17" ht="15" customHeight="1" x14ac:dyDescent="0.2">
      <c r="A80" s="221"/>
      <c r="B80" s="211"/>
      <c r="C80" s="205"/>
      <c r="D80" s="211"/>
      <c r="E80" s="211"/>
      <c r="F80" s="211"/>
      <c r="G80" s="61"/>
      <c r="H80" s="61"/>
      <c r="I80" s="61"/>
      <c r="J80" s="61"/>
      <c r="K80" s="61"/>
      <c r="L80" s="222"/>
      <c r="M80" s="222"/>
      <c r="N80" s="222"/>
      <c r="O80" s="205"/>
    </row>
    <row r="81" spans="1:15" ht="15" customHeight="1" x14ac:dyDescent="0.2">
      <c r="A81" s="221"/>
      <c r="B81" s="211"/>
      <c r="C81" s="205"/>
      <c r="D81" s="211"/>
      <c r="E81" s="211"/>
      <c r="F81" s="211"/>
      <c r="G81" s="61"/>
      <c r="H81" s="61"/>
      <c r="I81" s="61"/>
      <c r="J81" s="61"/>
      <c r="K81" s="61"/>
      <c r="L81" s="222"/>
      <c r="M81" s="222"/>
      <c r="N81" s="222"/>
      <c r="O81" s="205"/>
    </row>
    <row r="82" spans="1:15" ht="15" customHeight="1" x14ac:dyDescent="0.2">
      <c r="A82" s="221"/>
      <c r="B82" s="211"/>
      <c r="C82" s="205"/>
      <c r="D82" s="211"/>
      <c r="E82" s="211"/>
      <c r="F82" s="211"/>
      <c r="G82" s="61"/>
      <c r="H82" s="61"/>
      <c r="I82" s="61"/>
      <c r="J82" s="61"/>
      <c r="K82" s="61"/>
      <c r="L82" s="222"/>
      <c r="M82" s="222"/>
      <c r="N82" s="222"/>
      <c r="O82" s="205"/>
    </row>
    <row r="83" spans="1:15" ht="15" customHeight="1" x14ac:dyDescent="0.2">
      <c r="A83" s="221"/>
      <c r="B83" s="211"/>
      <c r="C83" s="205"/>
      <c r="D83" s="211"/>
      <c r="E83" s="211"/>
      <c r="F83" s="211"/>
      <c r="G83" s="61"/>
      <c r="H83" s="61"/>
      <c r="I83" s="61"/>
      <c r="J83" s="61"/>
      <c r="K83" s="61"/>
      <c r="L83" s="222"/>
      <c r="M83" s="222"/>
      <c r="N83" s="222"/>
      <c r="O83" s="205"/>
    </row>
    <row r="84" spans="1:15" ht="15" customHeight="1" x14ac:dyDescent="0.2">
      <c r="A84" s="221"/>
      <c r="B84" s="211"/>
      <c r="C84" s="205"/>
      <c r="D84" s="211"/>
      <c r="E84" s="211"/>
      <c r="F84" s="211"/>
      <c r="G84" s="61"/>
      <c r="H84" s="61"/>
      <c r="I84" s="61"/>
      <c r="J84" s="61"/>
      <c r="K84" s="61"/>
      <c r="L84" s="222"/>
      <c r="M84" s="222"/>
      <c r="N84" s="222"/>
      <c r="O84" s="205"/>
    </row>
    <row r="85" spans="1:15" ht="15" customHeight="1" x14ac:dyDescent="0.2">
      <c r="A85" s="221"/>
      <c r="B85" s="211"/>
      <c r="C85" s="205"/>
      <c r="D85" s="211"/>
      <c r="E85" s="211"/>
      <c r="F85" s="211"/>
      <c r="G85" s="61"/>
      <c r="H85" s="61"/>
      <c r="I85" s="61"/>
      <c r="J85" s="61"/>
      <c r="K85" s="61"/>
      <c r="L85" s="222"/>
      <c r="M85" s="222"/>
      <c r="N85" s="222"/>
      <c r="O85" s="205"/>
    </row>
    <row r="86" spans="1:15" ht="15" customHeight="1" x14ac:dyDescent="0.2">
      <c r="A86" s="221"/>
      <c r="B86" s="211"/>
      <c r="C86" s="205"/>
      <c r="D86" s="211"/>
      <c r="E86" s="211"/>
      <c r="F86" s="211"/>
      <c r="G86" s="61"/>
      <c r="H86" s="61"/>
      <c r="I86" s="61"/>
      <c r="J86" s="61"/>
      <c r="K86" s="61"/>
      <c r="L86" s="222"/>
      <c r="M86" s="222"/>
      <c r="N86" s="222"/>
      <c r="O86" s="205"/>
    </row>
    <row r="87" spans="1:15" ht="15" customHeight="1" x14ac:dyDescent="0.2">
      <c r="A87" s="221"/>
      <c r="B87" s="211"/>
      <c r="C87" s="205"/>
      <c r="D87" s="211"/>
      <c r="E87" s="211"/>
      <c r="F87" s="211"/>
      <c r="G87" s="61"/>
      <c r="H87" s="61"/>
      <c r="I87" s="61"/>
      <c r="J87" s="61"/>
      <c r="K87" s="61"/>
      <c r="L87" s="222"/>
      <c r="M87" s="222"/>
      <c r="N87" s="222"/>
      <c r="O87" s="205"/>
    </row>
    <row r="88" spans="1:15" ht="15" customHeight="1" x14ac:dyDescent="0.2">
      <c r="A88" s="221"/>
      <c r="B88" s="211"/>
      <c r="C88" s="205"/>
      <c r="D88" s="211"/>
      <c r="E88" s="211"/>
      <c r="F88" s="211"/>
      <c r="G88" s="61"/>
      <c r="H88" s="61"/>
      <c r="I88" s="61"/>
      <c r="J88" s="61"/>
      <c r="K88" s="61"/>
      <c r="L88" s="222"/>
      <c r="M88" s="222"/>
      <c r="N88" s="222"/>
      <c r="O88" s="205"/>
    </row>
    <row r="89" spans="1:15" ht="15" customHeight="1" x14ac:dyDescent="0.2">
      <c r="A89" s="221"/>
      <c r="B89" s="211"/>
      <c r="C89" s="205"/>
      <c r="D89" s="211"/>
      <c r="E89" s="211"/>
      <c r="F89" s="211"/>
      <c r="G89" s="61"/>
      <c r="H89" s="61"/>
      <c r="I89" s="61"/>
      <c r="J89" s="61"/>
      <c r="K89" s="61"/>
      <c r="L89" s="222"/>
      <c r="M89" s="222"/>
      <c r="N89" s="222"/>
      <c r="O89" s="205"/>
    </row>
    <row r="90" spans="1:15" ht="15" customHeight="1" x14ac:dyDescent="0.2">
      <c r="A90" s="221"/>
      <c r="B90" s="211"/>
      <c r="C90" s="205"/>
      <c r="D90" s="211"/>
      <c r="E90" s="211"/>
      <c r="F90" s="211"/>
      <c r="G90" s="61"/>
      <c r="H90" s="61"/>
      <c r="I90" s="61"/>
      <c r="J90" s="61"/>
      <c r="K90" s="61"/>
      <c r="L90" s="222"/>
      <c r="M90" s="222"/>
      <c r="N90" s="222"/>
      <c r="O90" s="205"/>
    </row>
    <row r="91" spans="1:15" ht="15" customHeight="1" x14ac:dyDescent="0.2">
      <c r="A91" s="221"/>
      <c r="B91" s="211"/>
      <c r="C91" s="205"/>
      <c r="D91" s="211"/>
      <c r="E91" s="211"/>
      <c r="F91" s="211"/>
      <c r="G91" s="61"/>
      <c r="H91" s="61"/>
      <c r="I91" s="61"/>
      <c r="J91" s="61"/>
      <c r="K91" s="61"/>
      <c r="L91" s="222"/>
      <c r="M91" s="222"/>
      <c r="N91" s="222"/>
      <c r="O91" s="205"/>
    </row>
    <row r="92" spans="1:15" ht="15" customHeight="1" x14ac:dyDescent="0.2">
      <c r="A92" s="221"/>
      <c r="B92" s="211"/>
      <c r="C92" s="205"/>
      <c r="D92" s="211"/>
      <c r="E92" s="211"/>
      <c r="F92" s="211"/>
      <c r="G92" s="61"/>
      <c r="H92" s="61"/>
      <c r="I92" s="61"/>
      <c r="J92" s="61"/>
      <c r="K92" s="61"/>
      <c r="L92" s="222"/>
      <c r="M92" s="222"/>
      <c r="N92" s="222"/>
      <c r="O92" s="205"/>
    </row>
    <row r="93" spans="1:15" ht="15" customHeight="1" x14ac:dyDescent="0.2">
      <c r="A93" s="221"/>
      <c r="B93" s="211"/>
      <c r="C93" s="205"/>
      <c r="D93" s="211"/>
      <c r="E93" s="211"/>
      <c r="F93" s="211"/>
      <c r="G93" s="61"/>
      <c r="H93" s="61"/>
      <c r="I93" s="61"/>
      <c r="J93" s="61"/>
      <c r="K93" s="61"/>
      <c r="L93" s="222"/>
      <c r="M93" s="222"/>
      <c r="N93" s="222"/>
      <c r="O93" s="205"/>
    </row>
    <row r="94" spans="1:15" ht="15" customHeight="1" x14ac:dyDescent="0.2">
      <c r="A94" s="221"/>
      <c r="B94" s="205"/>
      <c r="C94" s="205"/>
      <c r="D94" s="211"/>
      <c r="E94" s="211"/>
      <c r="F94" s="211"/>
      <c r="G94" s="61"/>
      <c r="H94" s="61"/>
      <c r="I94" s="61"/>
      <c r="J94" s="61"/>
      <c r="K94" s="61"/>
      <c r="L94" s="222"/>
      <c r="M94" s="222"/>
      <c r="N94" s="222"/>
      <c r="O94" s="205"/>
    </row>
    <row r="95" spans="1:15" ht="15" customHeight="1" x14ac:dyDescent="0.2">
      <c r="A95" s="221"/>
      <c r="B95" s="205"/>
      <c r="C95" s="205"/>
      <c r="D95" s="211"/>
      <c r="E95" s="211"/>
      <c r="F95" s="211"/>
      <c r="G95" s="61"/>
      <c r="H95" s="61"/>
      <c r="I95" s="61"/>
      <c r="J95" s="61"/>
      <c r="K95" s="61"/>
      <c r="L95" s="222"/>
      <c r="M95" s="222"/>
      <c r="N95" s="222"/>
      <c r="O95" s="205"/>
    </row>
    <row r="96" spans="1:15" ht="15" customHeight="1" x14ac:dyDescent="0.2">
      <c r="A96" s="205"/>
      <c r="B96" s="205"/>
      <c r="C96" s="205"/>
      <c r="D96" s="211"/>
      <c r="E96" s="211"/>
      <c r="F96" s="211"/>
      <c r="G96" s="61"/>
      <c r="H96" s="61"/>
      <c r="I96" s="61"/>
      <c r="J96" s="61"/>
      <c r="K96" s="61"/>
      <c r="L96" s="222"/>
      <c r="M96" s="222"/>
      <c r="N96" s="222"/>
      <c r="O96" s="205"/>
    </row>
    <row r="97" spans="1:15" ht="15" customHeight="1" x14ac:dyDescent="0.2">
      <c r="A97" s="205"/>
      <c r="B97" s="205"/>
      <c r="C97" s="205"/>
      <c r="D97" s="211"/>
      <c r="E97" s="211"/>
      <c r="F97" s="211"/>
      <c r="G97" s="61"/>
      <c r="H97" s="61"/>
      <c r="I97" s="61"/>
      <c r="J97" s="61"/>
      <c r="K97" s="61"/>
      <c r="L97" s="222"/>
      <c r="M97" s="222"/>
      <c r="N97" s="222"/>
      <c r="O97" s="205"/>
    </row>
    <row r="98" spans="1:15" ht="15" customHeight="1" x14ac:dyDescent="0.2">
      <c r="A98" s="205"/>
      <c r="B98" s="205"/>
      <c r="C98" s="205"/>
      <c r="D98" s="211"/>
      <c r="E98" s="211"/>
      <c r="F98" s="211"/>
      <c r="G98" s="61"/>
      <c r="H98" s="61"/>
      <c r="I98" s="61"/>
      <c r="J98" s="61"/>
      <c r="K98" s="61"/>
      <c r="L98" s="222"/>
      <c r="M98" s="222"/>
      <c r="N98" s="222"/>
      <c r="O98" s="205"/>
    </row>
    <row r="99" spans="1:15" ht="15" customHeight="1" x14ac:dyDescent="0.2">
      <c r="A99" s="205"/>
      <c r="B99" s="205"/>
      <c r="C99" s="205"/>
      <c r="D99" s="211"/>
      <c r="E99" s="211"/>
      <c r="F99" s="211"/>
      <c r="G99" s="61"/>
      <c r="H99" s="61"/>
      <c r="I99" s="61"/>
      <c r="J99" s="61"/>
      <c r="K99" s="61"/>
      <c r="L99" s="222"/>
      <c r="M99" s="222"/>
      <c r="N99" s="222"/>
      <c r="O99" s="205"/>
    </row>
    <row r="100" spans="1:15" ht="15" customHeight="1" x14ac:dyDescent="0.2">
      <c r="A100" s="205"/>
      <c r="B100" s="205"/>
      <c r="C100" s="205"/>
      <c r="D100" s="211"/>
      <c r="E100" s="211"/>
      <c r="F100" s="211"/>
      <c r="G100" s="61"/>
      <c r="H100" s="61"/>
      <c r="I100" s="61"/>
      <c r="J100" s="61"/>
      <c r="K100" s="61"/>
      <c r="L100" s="222"/>
      <c r="M100" s="222"/>
      <c r="N100" s="222"/>
      <c r="O100" s="205"/>
    </row>
    <row r="101" spans="1:15" ht="15" customHeight="1" x14ac:dyDescent="0.2">
      <c r="A101" s="205"/>
      <c r="B101" s="205"/>
      <c r="C101" s="205"/>
      <c r="D101" s="211"/>
      <c r="E101" s="211"/>
      <c r="F101" s="211"/>
      <c r="G101" s="61"/>
      <c r="H101" s="61"/>
      <c r="I101" s="61"/>
      <c r="J101" s="61"/>
      <c r="K101" s="61"/>
      <c r="L101" s="222"/>
      <c r="M101" s="222"/>
      <c r="N101" s="222"/>
      <c r="O101" s="205"/>
    </row>
    <row r="102" spans="1:15" ht="15" customHeight="1" x14ac:dyDescent="0.2">
      <c r="A102" s="205"/>
      <c r="B102" s="205"/>
      <c r="C102" s="205"/>
      <c r="D102" s="211"/>
      <c r="E102" s="211"/>
      <c r="F102" s="211"/>
      <c r="G102" s="61"/>
      <c r="H102" s="61"/>
      <c r="I102" s="61"/>
      <c r="J102" s="61"/>
      <c r="K102" s="61"/>
      <c r="L102" s="222"/>
      <c r="M102" s="222"/>
      <c r="N102" s="222"/>
      <c r="O102" s="205"/>
    </row>
    <row r="103" spans="1:15" ht="15" customHeight="1" x14ac:dyDescent="0.2">
      <c r="A103" s="205"/>
      <c r="B103" s="205"/>
      <c r="C103" s="205"/>
      <c r="D103" s="211"/>
      <c r="E103" s="211"/>
      <c r="F103" s="211"/>
      <c r="G103" s="61"/>
      <c r="H103" s="61"/>
      <c r="I103" s="61"/>
      <c r="J103" s="61"/>
      <c r="K103" s="61"/>
      <c r="L103" s="222"/>
      <c r="M103" s="222"/>
      <c r="N103" s="222"/>
      <c r="O103" s="205"/>
    </row>
    <row r="104" spans="1:15" ht="15" customHeight="1" x14ac:dyDescent="0.2">
      <c r="A104" s="205"/>
      <c r="B104" s="205"/>
      <c r="C104" s="205"/>
      <c r="D104" s="211"/>
      <c r="E104" s="211"/>
      <c r="F104" s="211"/>
      <c r="G104" s="61"/>
      <c r="H104" s="61"/>
      <c r="I104" s="61"/>
      <c r="J104" s="61"/>
      <c r="K104" s="61"/>
      <c r="L104" s="222"/>
      <c r="M104" s="222"/>
      <c r="N104" s="222"/>
      <c r="O104" s="205"/>
    </row>
    <row r="105" spans="1:15" ht="15" customHeight="1" x14ac:dyDescent="0.2">
      <c r="A105" s="205"/>
      <c r="B105" s="205"/>
      <c r="C105" s="205"/>
      <c r="D105" s="211"/>
      <c r="E105" s="211"/>
      <c r="F105" s="211"/>
      <c r="G105" s="61"/>
      <c r="H105" s="61"/>
      <c r="I105" s="61"/>
      <c r="J105" s="61"/>
      <c r="K105" s="61"/>
      <c r="L105" s="222"/>
      <c r="M105" s="222"/>
      <c r="N105" s="222"/>
      <c r="O105" s="205"/>
    </row>
    <row r="106" spans="1:15" ht="15" customHeight="1" x14ac:dyDescent="0.2">
      <c r="A106" s="205"/>
      <c r="B106" s="205"/>
      <c r="C106" s="205"/>
      <c r="D106" s="211"/>
      <c r="E106" s="211"/>
      <c r="F106" s="211"/>
      <c r="G106" s="61"/>
      <c r="H106" s="61"/>
      <c r="I106" s="61"/>
      <c r="J106" s="61"/>
      <c r="K106" s="61"/>
      <c r="L106" s="222"/>
      <c r="M106" s="222"/>
      <c r="N106" s="222"/>
      <c r="O106" s="205"/>
    </row>
    <row r="107" spans="1:15" ht="15" customHeight="1" x14ac:dyDescent="0.2">
      <c r="A107" s="205"/>
      <c r="B107" s="205"/>
      <c r="C107" s="205"/>
      <c r="D107" s="211"/>
      <c r="E107" s="211"/>
      <c r="F107" s="211"/>
      <c r="G107" s="61"/>
      <c r="H107" s="61"/>
      <c r="I107" s="61"/>
      <c r="J107" s="61"/>
      <c r="K107" s="61"/>
      <c r="L107" s="222"/>
      <c r="M107" s="222"/>
      <c r="N107" s="222"/>
      <c r="O107" s="205"/>
    </row>
    <row r="108" spans="1:15" ht="15" customHeight="1" x14ac:dyDescent="0.2">
      <c r="A108" s="205"/>
      <c r="B108" s="205"/>
      <c r="C108" s="205"/>
      <c r="D108" s="211"/>
      <c r="E108" s="211"/>
      <c r="F108" s="211"/>
      <c r="G108" s="61"/>
      <c r="H108" s="61"/>
      <c r="I108" s="61"/>
      <c r="J108" s="61"/>
      <c r="K108" s="61"/>
      <c r="L108" s="222"/>
      <c r="M108" s="222"/>
      <c r="N108" s="222"/>
      <c r="O108" s="205"/>
    </row>
    <row r="109" spans="1:15" ht="15" customHeight="1" x14ac:dyDescent="0.2">
      <c r="A109" s="205"/>
      <c r="B109" s="205"/>
      <c r="C109" s="205"/>
      <c r="D109" s="211"/>
      <c r="E109" s="211"/>
      <c r="F109" s="211"/>
      <c r="G109" s="61"/>
      <c r="H109" s="61"/>
      <c r="I109" s="61"/>
      <c r="J109" s="61"/>
      <c r="K109" s="61"/>
      <c r="L109" s="222"/>
      <c r="M109" s="222"/>
      <c r="N109" s="222"/>
      <c r="O109" s="205"/>
    </row>
    <row r="110" spans="1:15" ht="15" customHeight="1" x14ac:dyDescent="0.2">
      <c r="A110" s="205"/>
      <c r="B110" s="205"/>
      <c r="C110" s="205"/>
      <c r="D110" s="211"/>
      <c r="E110" s="211"/>
      <c r="F110" s="211"/>
      <c r="G110" s="61"/>
      <c r="H110" s="61"/>
      <c r="I110" s="61"/>
      <c r="J110" s="61"/>
      <c r="K110" s="61"/>
      <c r="L110" s="222"/>
      <c r="M110" s="222"/>
      <c r="N110" s="222"/>
      <c r="O110" s="205"/>
    </row>
    <row r="111" spans="1:15" ht="15" customHeight="1" x14ac:dyDescent="0.2">
      <c r="A111" s="205"/>
      <c r="B111" s="205"/>
      <c r="C111" s="205"/>
      <c r="D111" s="211"/>
      <c r="E111" s="211"/>
      <c r="F111" s="211"/>
      <c r="G111" s="61"/>
      <c r="H111" s="61"/>
      <c r="I111" s="61"/>
      <c r="J111" s="61"/>
      <c r="K111" s="61"/>
      <c r="L111" s="222"/>
      <c r="M111" s="222"/>
      <c r="N111" s="222"/>
      <c r="O111" s="205"/>
    </row>
    <row r="112" spans="1:15" ht="15" customHeight="1" x14ac:dyDescent="0.2">
      <c r="A112" s="205"/>
      <c r="B112" s="205"/>
      <c r="C112" s="205"/>
      <c r="D112" s="211"/>
      <c r="E112" s="211"/>
      <c r="F112" s="211"/>
      <c r="G112" s="61"/>
      <c r="H112" s="61"/>
      <c r="I112" s="61"/>
      <c r="J112" s="61"/>
      <c r="K112" s="61"/>
      <c r="L112" s="222"/>
      <c r="M112" s="222"/>
      <c r="N112" s="222"/>
      <c r="O112" s="205"/>
    </row>
    <row r="113" spans="1:15" ht="15" customHeight="1" x14ac:dyDescent="0.2">
      <c r="A113" s="205"/>
      <c r="B113" s="205"/>
      <c r="C113" s="205"/>
      <c r="D113" s="211"/>
      <c r="E113" s="211"/>
      <c r="F113" s="211"/>
      <c r="G113" s="61"/>
      <c r="H113" s="61"/>
      <c r="I113" s="61"/>
      <c r="J113" s="61"/>
      <c r="K113" s="61"/>
      <c r="L113" s="222"/>
      <c r="M113" s="222"/>
      <c r="N113" s="222"/>
      <c r="O113" s="205"/>
    </row>
    <row r="114" spans="1:15" ht="15" customHeight="1" x14ac:dyDescent="0.2">
      <c r="A114" s="205"/>
      <c r="B114" s="205"/>
      <c r="C114" s="205"/>
      <c r="D114" s="211"/>
      <c r="E114" s="211"/>
      <c r="F114" s="211"/>
      <c r="G114" s="61"/>
      <c r="H114" s="61"/>
      <c r="I114" s="61"/>
      <c r="J114" s="61"/>
      <c r="K114" s="61"/>
      <c r="L114" s="222"/>
      <c r="M114" s="222"/>
      <c r="N114" s="222"/>
      <c r="O114" s="205"/>
    </row>
    <row r="115" spans="1:15" ht="15" customHeight="1" x14ac:dyDescent="0.2">
      <c r="A115" s="205"/>
      <c r="B115" s="205"/>
      <c r="C115" s="205"/>
      <c r="D115" s="211"/>
      <c r="E115" s="211"/>
      <c r="F115" s="211"/>
      <c r="G115" s="61"/>
      <c r="H115" s="61"/>
      <c r="I115" s="61"/>
      <c r="J115" s="61"/>
      <c r="K115" s="61"/>
      <c r="L115" s="222"/>
      <c r="M115" s="222"/>
      <c r="N115" s="222"/>
      <c r="O115" s="205"/>
    </row>
    <row r="116" spans="1:15" ht="15" customHeight="1" x14ac:dyDescent="0.2">
      <c r="A116" s="205"/>
      <c r="B116" s="205"/>
      <c r="C116" s="205"/>
      <c r="D116" s="211"/>
      <c r="E116" s="211"/>
      <c r="F116" s="211"/>
      <c r="G116" s="61"/>
      <c r="H116" s="61"/>
      <c r="I116" s="61"/>
      <c r="J116" s="61"/>
      <c r="K116" s="61"/>
      <c r="L116" s="222"/>
      <c r="M116" s="222"/>
      <c r="N116" s="222"/>
      <c r="O116" s="205"/>
    </row>
    <row r="117" spans="1:15" ht="15" customHeight="1" x14ac:dyDescent="0.2">
      <c r="A117" s="205"/>
      <c r="B117" s="205"/>
      <c r="C117" s="205"/>
      <c r="D117" s="211"/>
      <c r="E117" s="211"/>
      <c r="F117" s="211"/>
      <c r="G117" s="61"/>
      <c r="H117" s="61"/>
      <c r="I117" s="61"/>
      <c r="J117" s="61"/>
      <c r="K117" s="61"/>
      <c r="L117" s="222"/>
      <c r="M117" s="222"/>
      <c r="N117" s="222"/>
      <c r="O117" s="205"/>
    </row>
    <row r="118" spans="1:15" ht="15" customHeight="1" x14ac:dyDescent="0.2">
      <c r="A118" s="205"/>
      <c r="B118" s="205"/>
      <c r="C118" s="205"/>
      <c r="D118" s="211"/>
      <c r="E118" s="211"/>
      <c r="F118" s="211"/>
      <c r="G118" s="61"/>
      <c r="H118" s="61"/>
      <c r="I118" s="61"/>
      <c r="J118" s="61"/>
      <c r="K118" s="61"/>
      <c r="L118" s="222"/>
      <c r="M118" s="222"/>
      <c r="N118" s="222"/>
      <c r="O118" s="205"/>
    </row>
    <row r="119" spans="1:15" ht="15" customHeight="1" x14ac:dyDescent="0.2">
      <c r="A119" s="205"/>
      <c r="B119" s="205"/>
      <c r="C119" s="205"/>
      <c r="D119" s="211"/>
      <c r="E119" s="211"/>
      <c r="F119" s="211"/>
      <c r="G119" s="61"/>
      <c r="H119" s="61"/>
      <c r="I119" s="61"/>
      <c r="J119" s="61"/>
      <c r="K119" s="61"/>
      <c r="L119" s="222"/>
      <c r="M119" s="222"/>
      <c r="N119" s="222"/>
      <c r="O119" s="205"/>
    </row>
    <row r="120" spans="1:15" ht="15" customHeight="1" x14ac:dyDescent="0.2">
      <c r="A120" s="205"/>
      <c r="B120" s="205"/>
      <c r="C120" s="205"/>
      <c r="D120" s="211"/>
      <c r="E120" s="211"/>
      <c r="F120" s="211"/>
      <c r="G120" s="61"/>
      <c r="H120" s="61"/>
      <c r="I120" s="61"/>
      <c r="J120" s="61"/>
      <c r="K120" s="61"/>
      <c r="L120" s="222"/>
      <c r="M120" s="222"/>
      <c r="N120" s="222"/>
      <c r="O120" s="205"/>
    </row>
    <row r="121" spans="1:15" ht="15" customHeight="1" x14ac:dyDescent="0.2">
      <c r="A121" s="205"/>
      <c r="B121" s="205"/>
      <c r="C121" s="205"/>
      <c r="D121" s="211"/>
      <c r="E121" s="211"/>
      <c r="F121" s="211"/>
      <c r="G121" s="61"/>
      <c r="H121" s="61"/>
      <c r="I121" s="61"/>
      <c r="J121" s="61"/>
      <c r="K121" s="61"/>
      <c r="L121" s="222"/>
      <c r="M121" s="222"/>
      <c r="N121" s="222"/>
      <c r="O121" s="205"/>
    </row>
    <row r="122" spans="1:15" ht="15" customHeight="1" x14ac:dyDescent="0.2">
      <c r="A122" s="205"/>
      <c r="B122" s="205"/>
      <c r="C122" s="205"/>
      <c r="D122" s="211"/>
      <c r="E122" s="211"/>
      <c r="F122" s="211"/>
      <c r="G122" s="61"/>
      <c r="H122" s="61"/>
      <c r="I122" s="61"/>
      <c r="J122" s="61"/>
      <c r="K122" s="61"/>
      <c r="L122" s="222"/>
      <c r="M122" s="222"/>
      <c r="N122" s="222"/>
      <c r="O122" s="205"/>
    </row>
    <row r="123" spans="1:15" ht="15" customHeight="1" x14ac:dyDescent="0.2">
      <c r="A123" s="205"/>
      <c r="B123" s="205"/>
      <c r="C123" s="205"/>
      <c r="D123" s="211"/>
      <c r="E123" s="211"/>
      <c r="F123" s="211"/>
      <c r="G123" s="61"/>
      <c r="H123" s="61"/>
      <c r="I123" s="61"/>
      <c r="J123" s="61"/>
      <c r="K123" s="61"/>
      <c r="L123" s="222"/>
      <c r="M123" s="222"/>
      <c r="N123" s="222"/>
      <c r="O123" s="205"/>
    </row>
    <row r="124" spans="1:15" ht="15" customHeight="1" x14ac:dyDescent="0.2">
      <c r="A124" s="205"/>
      <c r="B124" s="205"/>
      <c r="C124" s="205"/>
      <c r="D124" s="211"/>
      <c r="E124" s="211"/>
      <c r="F124" s="211"/>
      <c r="G124" s="61"/>
      <c r="H124" s="61"/>
      <c r="I124" s="61"/>
      <c r="J124" s="61"/>
      <c r="K124" s="61"/>
      <c r="L124" s="222"/>
      <c r="M124" s="222"/>
      <c r="N124" s="222"/>
      <c r="O124" s="205"/>
    </row>
    <row r="125" spans="1:15" ht="15" customHeight="1" x14ac:dyDescent="0.2">
      <c r="A125" s="205"/>
      <c r="B125" s="205"/>
      <c r="C125" s="205"/>
      <c r="D125" s="211"/>
      <c r="E125" s="211"/>
      <c r="F125" s="211"/>
      <c r="G125" s="61"/>
      <c r="H125" s="61"/>
      <c r="I125" s="61"/>
      <c r="J125" s="61"/>
      <c r="K125" s="61"/>
      <c r="L125" s="222"/>
      <c r="M125" s="222"/>
      <c r="N125" s="222"/>
      <c r="O125" s="205"/>
    </row>
    <row r="126" spans="1:15" ht="15" customHeight="1" x14ac:dyDescent="0.2">
      <c r="A126" s="205"/>
      <c r="B126" s="205"/>
      <c r="C126" s="205"/>
      <c r="D126" s="211"/>
      <c r="E126" s="211"/>
      <c r="F126" s="211"/>
      <c r="G126" s="61"/>
      <c r="H126" s="61"/>
      <c r="I126" s="61"/>
      <c r="J126" s="61"/>
      <c r="K126" s="61"/>
      <c r="L126" s="222"/>
      <c r="M126" s="222"/>
      <c r="N126" s="222"/>
      <c r="O126" s="205"/>
    </row>
    <row r="127" spans="1:15" ht="15" customHeight="1" x14ac:dyDescent="0.2">
      <c r="A127" s="205"/>
      <c r="B127" s="205"/>
      <c r="C127" s="205"/>
      <c r="D127" s="211"/>
      <c r="E127" s="211"/>
      <c r="F127" s="211"/>
      <c r="G127" s="61"/>
      <c r="H127" s="61"/>
      <c r="I127" s="61"/>
      <c r="J127" s="61"/>
      <c r="K127" s="61"/>
      <c r="L127" s="222"/>
      <c r="M127" s="222"/>
      <c r="N127" s="222"/>
      <c r="O127" s="205"/>
    </row>
    <row r="128" spans="1:15" ht="15" customHeight="1" x14ac:dyDescent="0.2">
      <c r="A128" s="205"/>
      <c r="B128" s="205"/>
      <c r="C128" s="205"/>
      <c r="D128" s="211"/>
      <c r="E128" s="211"/>
      <c r="F128" s="211"/>
      <c r="G128" s="61"/>
      <c r="H128" s="61"/>
      <c r="I128" s="61"/>
      <c r="J128" s="61"/>
      <c r="K128" s="61"/>
      <c r="L128" s="222"/>
      <c r="M128" s="222"/>
      <c r="N128" s="222"/>
      <c r="O128" s="205"/>
    </row>
    <row r="129" spans="1:15" ht="15" customHeight="1" x14ac:dyDescent="0.2">
      <c r="A129" s="205"/>
      <c r="B129" s="205"/>
      <c r="C129" s="205"/>
      <c r="D129" s="211"/>
      <c r="E129" s="211"/>
      <c r="F129" s="211"/>
      <c r="G129" s="61"/>
      <c r="H129" s="61"/>
      <c r="I129" s="61"/>
      <c r="J129" s="61"/>
      <c r="K129" s="61"/>
      <c r="L129" s="222"/>
      <c r="M129" s="222"/>
      <c r="N129" s="222"/>
      <c r="O129" s="205"/>
    </row>
    <row r="130" spans="1:15" ht="15" customHeight="1" x14ac:dyDescent="0.2">
      <c r="A130" s="205"/>
      <c r="B130" s="205"/>
      <c r="C130" s="205"/>
      <c r="D130" s="211"/>
      <c r="E130" s="211"/>
      <c r="F130" s="211"/>
      <c r="G130" s="61"/>
      <c r="H130" s="61"/>
      <c r="I130" s="61"/>
      <c r="J130" s="61"/>
      <c r="K130" s="61"/>
      <c r="L130" s="222"/>
      <c r="M130" s="222"/>
      <c r="N130" s="222"/>
      <c r="O130" s="205"/>
    </row>
    <row r="131" spans="1:15" ht="15" customHeight="1" x14ac:dyDescent="0.2">
      <c r="A131" s="205"/>
      <c r="B131" s="205"/>
      <c r="C131" s="205"/>
      <c r="D131" s="211"/>
      <c r="E131" s="211"/>
      <c r="F131" s="211"/>
      <c r="G131" s="61"/>
      <c r="H131" s="61"/>
      <c r="I131" s="61"/>
      <c r="J131" s="61"/>
      <c r="K131" s="61"/>
      <c r="L131" s="222"/>
      <c r="M131" s="222"/>
      <c r="N131" s="222"/>
      <c r="O131" s="205"/>
    </row>
    <row r="132" spans="1:15" ht="15" customHeight="1" x14ac:dyDescent="0.2">
      <c r="A132" s="205"/>
      <c r="B132" s="205"/>
      <c r="C132" s="205"/>
      <c r="D132" s="211"/>
      <c r="E132" s="211"/>
      <c r="F132" s="211"/>
      <c r="G132" s="61"/>
      <c r="H132" s="61"/>
      <c r="I132" s="61"/>
      <c r="J132" s="61"/>
      <c r="K132" s="61"/>
      <c r="L132" s="222"/>
      <c r="M132" s="222"/>
      <c r="N132" s="222"/>
      <c r="O132" s="205"/>
    </row>
    <row r="133" spans="1:15" ht="15" customHeight="1" x14ac:dyDescent="0.2">
      <c r="A133" s="205"/>
      <c r="B133" s="205"/>
      <c r="C133" s="205"/>
      <c r="D133" s="211"/>
      <c r="E133" s="211"/>
      <c r="F133" s="211"/>
      <c r="G133" s="61"/>
      <c r="H133" s="61"/>
      <c r="I133" s="61"/>
      <c r="J133" s="61"/>
      <c r="K133" s="61"/>
      <c r="L133" s="222"/>
      <c r="M133" s="222"/>
      <c r="N133" s="222"/>
      <c r="O133" s="205"/>
    </row>
    <row r="134" spans="1:15" ht="15" customHeight="1" x14ac:dyDescent="0.2">
      <c r="A134" s="205"/>
      <c r="B134" s="205"/>
      <c r="C134" s="205"/>
      <c r="D134" s="211"/>
      <c r="E134" s="211"/>
      <c r="F134" s="211"/>
      <c r="G134" s="61"/>
      <c r="H134" s="61"/>
      <c r="I134" s="61"/>
      <c r="J134" s="61"/>
      <c r="K134" s="61"/>
      <c r="L134" s="222"/>
      <c r="M134" s="222"/>
      <c r="N134" s="222"/>
      <c r="O134" s="205"/>
    </row>
    <row r="135" spans="1:15" ht="15" customHeight="1" x14ac:dyDescent="0.2">
      <c r="A135" s="205"/>
      <c r="B135" s="205"/>
      <c r="C135" s="205"/>
      <c r="D135" s="211"/>
      <c r="E135" s="211"/>
      <c r="F135" s="211"/>
      <c r="G135" s="61"/>
      <c r="H135" s="61"/>
      <c r="I135" s="61"/>
      <c r="J135" s="61"/>
      <c r="K135" s="61"/>
      <c r="L135" s="222"/>
      <c r="M135" s="222"/>
      <c r="N135" s="222"/>
      <c r="O135" s="205"/>
    </row>
    <row r="136" spans="1:15" ht="15" customHeight="1" x14ac:dyDescent="0.2">
      <c r="A136" s="205"/>
      <c r="B136" s="205"/>
      <c r="C136" s="205"/>
      <c r="D136" s="205"/>
      <c r="E136" s="205"/>
      <c r="F136" s="205"/>
      <c r="G136" s="61"/>
      <c r="H136" s="61"/>
      <c r="I136" s="61"/>
      <c r="J136" s="61"/>
      <c r="K136" s="61"/>
      <c r="L136" s="222"/>
      <c r="M136" s="222"/>
      <c r="N136" s="222"/>
      <c r="O136" s="205"/>
    </row>
    <row r="137" spans="1:15" ht="15" customHeight="1" x14ac:dyDescent="0.2">
      <c r="A137" s="205"/>
      <c r="B137" s="205"/>
      <c r="C137" s="205"/>
      <c r="D137" s="205"/>
      <c r="E137" s="205"/>
      <c r="F137" s="205"/>
      <c r="G137" s="61"/>
      <c r="H137" s="61"/>
      <c r="I137" s="61"/>
      <c r="J137" s="61"/>
      <c r="K137" s="61"/>
      <c r="L137" s="222"/>
      <c r="M137" s="222"/>
      <c r="N137" s="222"/>
      <c r="O137" s="205"/>
    </row>
    <row r="138" spans="1:15" ht="15" customHeight="1" x14ac:dyDescent="0.2">
      <c r="A138" s="205"/>
      <c r="B138" s="205"/>
      <c r="C138" s="205"/>
      <c r="D138" s="205"/>
      <c r="E138" s="205"/>
      <c r="F138" s="205"/>
      <c r="G138" s="61"/>
      <c r="H138" s="61"/>
      <c r="I138" s="61"/>
      <c r="J138" s="61"/>
      <c r="K138" s="61"/>
      <c r="L138" s="222"/>
      <c r="M138" s="222"/>
      <c r="N138" s="222"/>
      <c r="O138" s="205"/>
    </row>
    <row r="139" spans="1:15" ht="15" customHeight="1" x14ac:dyDescent="0.2">
      <c r="A139" s="205"/>
      <c r="B139" s="205"/>
      <c r="C139" s="205"/>
      <c r="D139" s="205"/>
      <c r="E139" s="205"/>
      <c r="F139" s="205"/>
      <c r="G139" s="61"/>
      <c r="H139" s="61"/>
      <c r="I139" s="61"/>
      <c r="J139" s="61"/>
      <c r="K139" s="61"/>
      <c r="L139" s="222"/>
      <c r="M139" s="222"/>
      <c r="N139" s="222"/>
      <c r="O139" s="205"/>
    </row>
    <row r="140" spans="1:15" ht="15" customHeight="1" x14ac:dyDescent="0.2">
      <c r="A140" s="205"/>
      <c r="B140" s="205"/>
      <c r="C140" s="205"/>
      <c r="D140" s="205"/>
      <c r="E140" s="205"/>
      <c r="F140" s="205"/>
      <c r="G140" s="61"/>
      <c r="H140" s="61"/>
      <c r="I140" s="61"/>
      <c r="J140" s="61"/>
      <c r="K140" s="61"/>
      <c r="L140" s="222"/>
      <c r="M140" s="222"/>
      <c r="N140" s="222"/>
      <c r="O140" s="205"/>
    </row>
    <row r="141" spans="1:15" ht="15" customHeight="1" x14ac:dyDescent="0.2">
      <c r="A141" s="205"/>
      <c r="B141" s="205"/>
      <c r="C141" s="205"/>
      <c r="D141" s="205"/>
      <c r="E141" s="205"/>
      <c r="F141" s="205"/>
      <c r="G141" s="61"/>
      <c r="H141" s="61"/>
      <c r="I141" s="61"/>
      <c r="J141" s="61"/>
      <c r="K141" s="61"/>
      <c r="L141" s="222"/>
      <c r="M141" s="222"/>
      <c r="N141" s="222"/>
      <c r="O141" s="205"/>
    </row>
    <row r="142" spans="1:15" ht="15" customHeight="1" x14ac:dyDescent="0.2">
      <c r="A142" s="205"/>
      <c r="B142" s="205"/>
      <c r="C142" s="205"/>
      <c r="D142" s="205"/>
      <c r="E142" s="205"/>
      <c r="F142" s="205"/>
      <c r="G142" s="61"/>
      <c r="H142" s="61"/>
      <c r="I142" s="61"/>
      <c r="J142" s="61"/>
      <c r="K142" s="61"/>
      <c r="L142" s="222"/>
      <c r="M142" s="222"/>
      <c r="N142" s="222"/>
      <c r="O142" s="205"/>
    </row>
    <row r="143" spans="1:15" ht="15" customHeight="1" x14ac:dyDescent="0.2">
      <c r="A143" s="205"/>
      <c r="B143" s="205"/>
      <c r="C143" s="205"/>
      <c r="D143" s="205"/>
      <c r="E143" s="205"/>
      <c r="F143" s="205"/>
      <c r="G143" s="61"/>
      <c r="H143" s="61"/>
      <c r="I143" s="61"/>
      <c r="J143" s="61"/>
      <c r="K143" s="61"/>
      <c r="L143" s="222"/>
      <c r="M143" s="222"/>
      <c r="N143" s="222"/>
      <c r="O143" s="205"/>
    </row>
    <row r="144" spans="1:15" ht="15" customHeight="1" x14ac:dyDescent="0.2">
      <c r="A144" s="205"/>
      <c r="B144" s="205"/>
      <c r="C144" s="205"/>
      <c r="D144" s="205"/>
      <c r="E144" s="205"/>
      <c r="F144" s="205"/>
      <c r="G144" s="61"/>
      <c r="H144" s="61"/>
      <c r="I144" s="61"/>
      <c r="J144" s="61"/>
      <c r="K144" s="61"/>
      <c r="L144" s="222"/>
      <c r="M144" s="222"/>
      <c r="N144" s="222"/>
      <c r="O144" s="205"/>
    </row>
    <row r="145" spans="1:15" ht="15" customHeight="1" x14ac:dyDescent="0.2">
      <c r="A145" s="205"/>
      <c r="B145" s="205"/>
      <c r="C145" s="205"/>
      <c r="D145" s="205"/>
      <c r="E145" s="205"/>
      <c r="F145" s="205"/>
      <c r="G145" s="61"/>
      <c r="H145" s="61"/>
      <c r="I145" s="61"/>
      <c r="J145" s="61"/>
      <c r="K145" s="61"/>
      <c r="L145" s="222"/>
      <c r="M145" s="222"/>
      <c r="N145" s="222"/>
      <c r="O145" s="205"/>
    </row>
    <row r="146" spans="1:15" ht="15" customHeight="1" x14ac:dyDescent="0.2">
      <c r="A146" s="205"/>
      <c r="B146" s="205"/>
      <c r="C146" s="205"/>
      <c r="D146" s="205"/>
      <c r="E146" s="205"/>
      <c r="F146" s="205"/>
      <c r="G146" s="61"/>
      <c r="H146" s="61"/>
      <c r="I146" s="61"/>
      <c r="J146" s="61"/>
      <c r="K146" s="61"/>
      <c r="L146" s="222"/>
      <c r="M146" s="222"/>
      <c r="N146" s="222"/>
      <c r="O146" s="205"/>
    </row>
    <row r="147" spans="1:15" ht="15" customHeight="1" x14ac:dyDescent="0.2">
      <c r="A147" s="205"/>
      <c r="B147" s="205"/>
      <c r="C147" s="205"/>
      <c r="D147" s="205"/>
      <c r="E147" s="205"/>
      <c r="F147" s="205"/>
      <c r="G147" s="61"/>
      <c r="H147" s="61"/>
      <c r="I147" s="61"/>
      <c r="J147" s="61"/>
      <c r="K147" s="61"/>
      <c r="L147" s="222"/>
      <c r="M147" s="222"/>
      <c r="N147" s="222"/>
      <c r="O147" s="205"/>
    </row>
    <row r="148" spans="1:15" ht="15" customHeight="1" x14ac:dyDescent="0.2">
      <c r="A148" s="205"/>
      <c r="B148" s="205"/>
      <c r="C148" s="205"/>
      <c r="D148" s="205"/>
      <c r="E148" s="205"/>
      <c r="F148" s="205"/>
      <c r="G148" s="61"/>
      <c r="H148" s="61"/>
      <c r="I148" s="61"/>
      <c r="J148" s="61"/>
      <c r="K148" s="61"/>
      <c r="L148" s="222"/>
      <c r="M148" s="222"/>
      <c r="N148" s="222"/>
      <c r="O148" s="205"/>
    </row>
    <row r="149" spans="1:15" ht="15" customHeight="1" x14ac:dyDescent="0.2">
      <c r="A149" s="205"/>
      <c r="B149" s="205"/>
      <c r="C149" s="205"/>
      <c r="D149" s="205"/>
      <c r="E149" s="205"/>
      <c r="F149" s="205"/>
      <c r="G149" s="61"/>
      <c r="H149" s="61"/>
      <c r="I149" s="61"/>
      <c r="J149" s="61"/>
      <c r="K149" s="61"/>
      <c r="L149" s="222"/>
      <c r="M149" s="222"/>
      <c r="N149" s="222"/>
      <c r="O149" s="205"/>
    </row>
    <row r="150" spans="1:15" ht="15" customHeight="1" x14ac:dyDescent="0.2">
      <c r="A150" s="205"/>
      <c r="B150" s="205"/>
      <c r="C150" s="205"/>
      <c r="D150" s="205"/>
      <c r="E150" s="205"/>
      <c r="F150" s="205"/>
      <c r="G150" s="61"/>
      <c r="H150" s="61"/>
      <c r="I150" s="61"/>
      <c r="J150" s="61"/>
      <c r="K150" s="61"/>
      <c r="L150" s="222"/>
      <c r="M150" s="222"/>
      <c r="N150" s="222"/>
      <c r="O150" s="205"/>
    </row>
    <row r="151" spans="1:15" ht="15" customHeight="1" x14ac:dyDescent="0.2">
      <c r="A151" s="205"/>
      <c r="B151" s="205"/>
      <c r="C151" s="205"/>
      <c r="D151" s="205"/>
      <c r="E151" s="205"/>
      <c r="F151" s="205"/>
      <c r="G151" s="61"/>
      <c r="H151" s="61"/>
      <c r="I151" s="61"/>
      <c r="J151" s="61"/>
      <c r="K151" s="61"/>
      <c r="L151" s="222"/>
      <c r="M151" s="222"/>
      <c r="N151" s="222"/>
      <c r="O151" s="205"/>
    </row>
    <row r="152" spans="1:15" ht="15" customHeight="1" x14ac:dyDescent="0.2">
      <c r="A152" s="205"/>
      <c r="B152" s="205"/>
      <c r="C152" s="205"/>
      <c r="D152" s="205"/>
      <c r="E152" s="205"/>
      <c r="F152" s="205"/>
      <c r="G152" s="61"/>
      <c r="H152" s="61"/>
      <c r="I152" s="61"/>
      <c r="J152" s="61"/>
      <c r="K152" s="61"/>
      <c r="L152" s="222"/>
      <c r="M152" s="222"/>
      <c r="N152" s="222"/>
      <c r="O152" s="205"/>
    </row>
    <row r="153" spans="1:15" ht="15" customHeight="1" x14ac:dyDescent="0.2">
      <c r="A153" s="205"/>
      <c r="B153" s="205"/>
      <c r="C153" s="205"/>
      <c r="D153" s="205"/>
      <c r="E153" s="205"/>
      <c r="F153" s="205"/>
      <c r="G153" s="61"/>
      <c r="H153" s="61"/>
      <c r="I153" s="61"/>
      <c r="J153" s="61"/>
      <c r="K153" s="61"/>
      <c r="L153" s="222"/>
      <c r="M153" s="222"/>
      <c r="N153" s="222"/>
      <c r="O153" s="205"/>
    </row>
    <row r="154" spans="1:15" ht="15" customHeight="1" x14ac:dyDescent="0.2">
      <c r="A154" s="205"/>
      <c r="B154" s="205"/>
      <c r="C154" s="205"/>
      <c r="D154" s="205"/>
      <c r="E154" s="205"/>
      <c r="F154" s="205"/>
      <c r="G154" s="61"/>
      <c r="H154" s="61"/>
      <c r="I154" s="61"/>
      <c r="J154" s="61"/>
      <c r="K154" s="61"/>
      <c r="L154" s="222"/>
      <c r="M154" s="222"/>
      <c r="N154" s="222"/>
      <c r="O154" s="205"/>
    </row>
    <row r="155" spans="1:15" ht="15" customHeight="1" x14ac:dyDescent="0.2">
      <c r="A155" s="205"/>
      <c r="B155" s="205"/>
      <c r="C155" s="205"/>
      <c r="D155" s="205"/>
      <c r="E155" s="205"/>
      <c r="F155" s="205"/>
      <c r="G155" s="61"/>
      <c r="H155" s="61"/>
      <c r="I155" s="61"/>
      <c r="J155" s="61"/>
      <c r="K155" s="61"/>
      <c r="L155" s="222"/>
      <c r="M155" s="222"/>
      <c r="N155" s="222"/>
      <c r="O155" s="205"/>
    </row>
    <row r="156" spans="1:15" ht="15" customHeight="1" x14ac:dyDescent="0.2">
      <c r="A156" s="205"/>
      <c r="B156" s="205"/>
      <c r="C156" s="205"/>
      <c r="D156" s="205"/>
      <c r="E156" s="205"/>
      <c r="F156" s="205"/>
      <c r="G156" s="61"/>
      <c r="H156" s="61"/>
      <c r="I156" s="61"/>
      <c r="J156" s="61"/>
      <c r="K156" s="61"/>
      <c r="L156" s="222"/>
      <c r="M156" s="222"/>
      <c r="N156" s="222"/>
      <c r="O156" s="205"/>
    </row>
    <row r="157" spans="1:15" ht="15" customHeight="1" x14ac:dyDescent="0.2">
      <c r="A157" s="205"/>
      <c r="B157" s="205"/>
      <c r="C157" s="205"/>
      <c r="D157" s="205"/>
      <c r="E157" s="205"/>
      <c r="F157" s="205"/>
      <c r="G157" s="61"/>
      <c r="H157" s="61"/>
      <c r="I157" s="61"/>
      <c r="J157" s="61"/>
      <c r="K157" s="61"/>
      <c r="L157" s="222"/>
      <c r="M157" s="222"/>
      <c r="N157" s="222"/>
      <c r="O157" s="205"/>
    </row>
    <row r="158" spans="1:15" ht="15" customHeight="1" x14ac:dyDescent="0.2">
      <c r="A158" s="205"/>
      <c r="B158" s="205"/>
      <c r="C158" s="205"/>
      <c r="D158" s="205"/>
      <c r="E158" s="205"/>
      <c r="F158" s="205"/>
      <c r="G158" s="61"/>
      <c r="H158" s="61"/>
      <c r="I158" s="61"/>
      <c r="J158" s="61"/>
      <c r="K158" s="61"/>
      <c r="L158" s="222"/>
      <c r="M158" s="222"/>
      <c r="N158" s="222"/>
      <c r="O158" s="205"/>
    </row>
    <row r="159" spans="1:15" ht="15" customHeight="1" x14ac:dyDescent="0.2">
      <c r="A159" s="205"/>
      <c r="B159" s="205"/>
      <c r="C159" s="205"/>
      <c r="D159" s="205"/>
      <c r="E159" s="205"/>
      <c r="F159" s="205"/>
      <c r="G159" s="61"/>
      <c r="H159" s="61"/>
      <c r="I159" s="61"/>
      <c r="J159" s="61"/>
      <c r="K159" s="61"/>
      <c r="L159" s="222"/>
      <c r="M159" s="222"/>
      <c r="N159" s="222"/>
      <c r="O159" s="205"/>
    </row>
    <row r="160" spans="1:15" ht="15" customHeight="1" x14ac:dyDescent="0.2">
      <c r="A160" s="205"/>
      <c r="B160" s="205"/>
      <c r="C160" s="205"/>
      <c r="D160" s="205"/>
      <c r="E160" s="205"/>
      <c r="F160" s="205"/>
      <c r="G160" s="61"/>
      <c r="H160" s="61"/>
      <c r="I160" s="61"/>
      <c r="J160" s="61"/>
      <c r="K160" s="61"/>
      <c r="L160" s="222"/>
      <c r="M160" s="222"/>
      <c r="N160" s="222"/>
      <c r="O160" s="205"/>
    </row>
    <row r="161" spans="1:15" ht="15" customHeight="1" x14ac:dyDescent="0.2">
      <c r="A161" s="205"/>
      <c r="B161" s="205"/>
      <c r="C161" s="205"/>
      <c r="D161" s="205"/>
      <c r="E161" s="205"/>
      <c r="F161" s="205"/>
      <c r="G161" s="61"/>
      <c r="H161" s="61"/>
      <c r="I161" s="61"/>
      <c r="J161" s="61"/>
      <c r="K161" s="61"/>
      <c r="L161" s="222"/>
      <c r="M161" s="222"/>
      <c r="N161" s="222"/>
      <c r="O161" s="205"/>
    </row>
    <row r="162" spans="1:15" ht="15" customHeight="1" x14ac:dyDescent="0.2">
      <c r="A162" s="205"/>
      <c r="B162" s="205"/>
      <c r="C162" s="205"/>
      <c r="D162" s="205"/>
      <c r="E162" s="205"/>
      <c r="F162" s="205"/>
      <c r="G162" s="61"/>
      <c r="H162" s="61"/>
      <c r="I162" s="61"/>
      <c r="J162" s="61"/>
      <c r="K162" s="61"/>
      <c r="L162" s="222"/>
      <c r="M162" s="222"/>
      <c r="N162" s="222"/>
      <c r="O162" s="205"/>
    </row>
    <row r="163" spans="1:15" ht="15" customHeight="1" x14ac:dyDescent="0.2">
      <c r="A163" s="205"/>
      <c r="B163" s="205"/>
      <c r="C163" s="205"/>
      <c r="D163" s="205"/>
      <c r="E163" s="205"/>
      <c r="F163" s="205"/>
      <c r="G163" s="61"/>
      <c r="H163" s="61"/>
      <c r="I163" s="61"/>
      <c r="J163" s="61"/>
      <c r="K163" s="61"/>
      <c r="L163" s="222"/>
      <c r="M163" s="222"/>
      <c r="N163" s="222"/>
      <c r="O163" s="205"/>
    </row>
    <row r="164" spans="1:15" ht="15" customHeight="1" x14ac:dyDescent="0.2">
      <c r="A164" s="205"/>
      <c r="B164" s="205"/>
      <c r="C164" s="205"/>
      <c r="D164" s="205"/>
      <c r="E164" s="205"/>
      <c r="F164" s="205"/>
      <c r="G164" s="61"/>
      <c r="H164" s="61"/>
      <c r="I164" s="61"/>
      <c r="J164" s="61"/>
      <c r="K164" s="61"/>
      <c r="L164" s="222"/>
      <c r="M164" s="222"/>
      <c r="N164" s="222"/>
      <c r="O164" s="205"/>
    </row>
    <row r="165" spans="1:15" ht="15" customHeight="1" x14ac:dyDescent="0.2">
      <c r="A165" s="205"/>
      <c r="B165" s="205"/>
      <c r="C165" s="205"/>
      <c r="D165" s="205"/>
      <c r="E165" s="205"/>
      <c r="F165" s="205"/>
      <c r="G165" s="61"/>
      <c r="H165" s="61"/>
      <c r="I165" s="61"/>
      <c r="J165" s="61"/>
      <c r="K165" s="61"/>
      <c r="L165" s="222"/>
      <c r="M165" s="222"/>
      <c r="N165" s="222"/>
      <c r="O165" s="205"/>
    </row>
    <row r="166" spans="1:15" ht="15" customHeight="1" x14ac:dyDescent="0.2">
      <c r="A166" s="205"/>
      <c r="B166" s="205"/>
      <c r="C166" s="205"/>
      <c r="D166" s="205"/>
      <c r="E166" s="205"/>
      <c r="F166" s="205"/>
      <c r="G166" s="61"/>
      <c r="H166" s="61"/>
      <c r="I166" s="61"/>
      <c r="J166" s="61"/>
      <c r="K166" s="61"/>
      <c r="L166" s="222"/>
      <c r="M166" s="222"/>
      <c r="N166" s="222"/>
      <c r="O166" s="205"/>
    </row>
    <row r="167" spans="1:15" ht="15" customHeight="1" x14ac:dyDescent="0.2">
      <c r="A167" s="205"/>
      <c r="B167" s="205"/>
      <c r="C167" s="205"/>
      <c r="D167" s="205"/>
      <c r="E167" s="205"/>
      <c r="F167" s="205"/>
      <c r="G167" s="61"/>
      <c r="H167" s="61"/>
      <c r="I167" s="61"/>
      <c r="J167" s="61"/>
      <c r="K167" s="61"/>
      <c r="L167" s="222"/>
      <c r="M167" s="222"/>
      <c r="N167" s="222"/>
      <c r="O167" s="205"/>
    </row>
    <row r="168" spans="1:15" ht="15" customHeight="1" x14ac:dyDescent="0.2">
      <c r="A168" s="205"/>
      <c r="B168" s="205"/>
      <c r="C168" s="205"/>
      <c r="D168" s="205"/>
      <c r="E168" s="205"/>
      <c r="F168" s="205"/>
      <c r="G168" s="61"/>
      <c r="H168" s="61"/>
      <c r="I168" s="61"/>
      <c r="J168" s="61"/>
      <c r="K168" s="61"/>
      <c r="L168" s="222"/>
      <c r="M168" s="222"/>
      <c r="N168" s="222"/>
      <c r="O168" s="205"/>
    </row>
    <row r="169" spans="1:15" ht="15" customHeight="1" x14ac:dyDescent="0.2">
      <c r="A169" s="205"/>
      <c r="B169" s="205"/>
      <c r="C169" s="205"/>
      <c r="D169" s="205"/>
      <c r="E169" s="205"/>
      <c r="F169" s="205"/>
      <c r="G169" s="61"/>
      <c r="H169" s="61"/>
      <c r="I169" s="61"/>
      <c r="J169" s="61"/>
      <c r="K169" s="61"/>
      <c r="L169" s="222"/>
      <c r="M169" s="222"/>
      <c r="N169" s="222"/>
      <c r="O169" s="205"/>
    </row>
    <row r="170" spans="1:15" ht="15" customHeight="1" x14ac:dyDescent="0.2">
      <c r="A170" s="205"/>
      <c r="B170" s="205"/>
      <c r="C170" s="205"/>
      <c r="D170" s="205"/>
      <c r="E170" s="205"/>
      <c r="F170" s="205"/>
      <c r="G170" s="61"/>
      <c r="H170" s="61"/>
      <c r="I170" s="61"/>
      <c r="J170" s="61"/>
      <c r="K170" s="61"/>
      <c r="L170" s="222"/>
      <c r="M170" s="222"/>
      <c r="N170" s="222"/>
      <c r="O170" s="205"/>
    </row>
    <row r="171" spans="1:15" ht="15" customHeight="1" x14ac:dyDescent="0.2">
      <c r="A171" s="205"/>
      <c r="B171" s="205"/>
      <c r="C171" s="205"/>
      <c r="D171" s="205"/>
      <c r="E171" s="205"/>
      <c r="F171" s="205"/>
      <c r="G171" s="61"/>
      <c r="H171" s="61"/>
      <c r="I171" s="61"/>
      <c r="J171" s="61"/>
      <c r="K171" s="61"/>
      <c r="L171" s="222"/>
      <c r="M171" s="222"/>
      <c r="N171" s="222"/>
      <c r="O171" s="205"/>
    </row>
    <row r="172" spans="1:15" ht="15" customHeight="1" x14ac:dyDescent="0.2">
      <c r="A172" s="205"/>
      <c r="B172" s="205"/>
      <c r="C172" s="205"/>
      <c r="D172" s="205"/>
      <c r="E172" s="205"/>
      <c r="F172" s="205"/>
      <c r="G172" s="61"/>
      <c r="H172" s="61"/>
      <c r="I172" s="61"/>
      <c r="J172" s="61"/>
      <c r="K172" s="61"/>
      <c r="L172" s="222"/>
      <c r="M172" s="222"/>
      <c r="N172" s="222"/>
      <c r="O172" s="205"/>
    </row>
    <row r="173" spans="1:15" ht="15" customHeight="1" x14ac:dyDescent="0.2">
      <c r="A173" s="205"/>
      <c r="B173" s="205"/>
      <c r="C173" s="205"/>
      <c r="D173" s="205"/>
      <c r="E173" s="205"/>
      <c r="F173" s="205"/>
      <c r="G173" s="61"/>
      <c r="H173" s="61"/>
      <c r="I173" s="61"/>
      <c r="J173" s="61"/>
      <c r="K173" s="61"/>
      <c r="L173" s="222"/>
      <c r="M173" s="222"/>
      <c r="N173" s="222"/>
      <c r="O173" s="205"/>
    </row>
    <row r="174" spans="1:15" ht="15" customHeight="1" x14ac:dyDescent="0.2">
      <c r="A174" s="205"/>
      <c r="B174" s="205"/>
      <c r="C174" s="205"/>
      <c r="D174" s="205"/>
      <c r="E174" s="205"/>
      <c r="F174" s="205"/>
      <c r="G174" s="61"/>
      <c r="H174" s="61"/>
      <c r="I174" s="61"/>
      <c r="J174" s="61"/>
      <c r="K174" s="61"/>
      <c r="L174" s="222"/>
      <c r="M174" s="222"/>
      <c r="N174" s="222"/>
      <c r="O174" s="205"/>
    </row>
    <row r="175" spans="1:15" ht="15" customHeight="1" x14ac:dyDescent="0.2">
      <c r="A175" s="205"/>
      <c r="B175" s="205"/>
      <c r="C175" s="205"/>
      <c r="D175" s="205"/>
      <c r="E175" s="205"/>
      <c r="F175" s="205"/>
      <c r="G175" s="61"/>
      <c r="H175" s="61"/>
      <c r="I175" s="61"/>
      <c r="J175" s="61"/>
      <c r="K175" s="61"/>
      <c r="L175" s="222"/>
      <c r="M175" s="222"/>
      <c r="N175" s="222"/>
      <c r="O175" s="205"/>
    </row>
    <row r="176" spans="1:15" ht="15" customHeight="1" x14ac:dyDescent="0.2">
      <c r="A176" s="205"/>
      <c r="B176" s="205"/>
      <c r="C176" s="205"/>
      <c r="D176" s="205"/>
      <c r="E176" s="205"/>
      <c r="F176" s="205"/>
      <c r="G176" s="61"/>
      <c r="H176" s="61"/>
      <c r="I176" s="61"/>
      <c r="J176" s="61"/>
      <c r="K176" s="61"/>
      <c r="L176" s="222"/>
      <c r="M176" s="222"/>
      <c r="N176" s="222"/>
      <c r="O176" s="205"/>
    </row>
    <row r="177" spans="1:15" ht="15" customHeight="1" x14ac:dyDescent="0.2">
      <c r="A177" s="205"/>
      <c r="B177" s="205"/>
      <c r="C177" s="205"/>
      <c r="D177" s="205"/>
      <c r="E177" s="205"/>
      <c r="F177" s="205"/>
      <c r="G177" s="61"/>
      <c r="H177" s="61"/>
      <c r="I177" s="61"/>
      <c r="J177" s="61"/>
      <c r="K177" s="61"/>
      <c r="L177" s="222"/>
      <c r="M177" s="222"/>
      <c r="N177" s="222"/>
      <c r="O177" s="205"/>
    </row>
    <row r="178" spans="1:15" ht="15" customHeight="1" x14ac:dyDescent="0.2">
      <c r="A178" s="205"/>
      <c r="B178" s="205"/>
      <c r="C178" s="205"/>
      <c r="D178" s="205"/>
      <c r="E178" s="205"/>
      <c r="F178" s="205"/>
      <c r="G178" s="61"/>
      <c r="H178" s="61"/>
      <c r="I178" s="61"/>
      <c r="J178" s="61"/>
      <c r="K178" s="61"/>
      <c r="L178" s="222"/>
      <c r="M178" s="222"/>
      <c r="N178" s="222"/>
      <c r="O178" s="205"/>
    </row>
    <row r="179" spans="1:15" ht="15" customHeight="1" x14ac:dyDescent="0.2">
      <c r="A179" s="205"/>
      <c r="B179" s="205"/>
      <c r="C179" s="205"/>
      <c r="D179" s="205"/>
      <c r="E179" s="205"/>
      <c r="F179" s="205"/>
      <c r="G179" s="61"/>
      <c r="H179" s="61"/>
      <c r="I179" s="61"/>
      <c r="J179" s="61"/>
      <c r="K179" s="61"/>
      <c r="L179" s="222"/>
      <c r="M179" s="222"/>
      <c r="N179" s="222"/>
      <c r="O179" s="205"/>
    </row>
    <row r="180" spans="1:15" ht="15" customHeight="1" x14ac:dyDescent="0.2">
      <c r="A180" s="205"/>
      <c r="B180" s="205"/>
      <c r="C180" s="205"/>
      <c r="D180" s="205"/>
      <c r="E180" s="205"/>
      <c r="F180" s="205"/>
      <c r="G180" s="61"/>
      <c r="H180" s="61"/>
      <c r="I180" s="61"/>
      <c r="J180" s="61"/>
      <c r="K180" s="61"/>
      <c r="L180" s="222"/>
      <c r="M180" s="222"/>
      <c r="N180" s="222"/>
      <c r="O180" s="205"/>
    </row>
    <row r="181" spans="1:15" ht="15" customHeight="1" x14ac:dyDescent="0.2">
      <c r="A181" s="205"/>
      <c r="B181" s="205"/>
      <c r="C181" s="205"/>
      <c r="D181" s="205"/>
      <c r="E181" s="205"/>
      <c r="F181" s="205"/>
      <c r="G181" s="61"/>
      <c r="H181" s="61"/>
      <c r="I181" s="61"/>
      <c r="J181" s="61"/>
      <c r="K181" s="61"/>
      <c r="L181" s="222"/>
      <c r="M181" s="222"/>
      <c r="N181" s="222"/>
      <c r="O181" s="205"/>
    </row>
    <row r="182" spans="1:15" ht="15" customHeight="1" x14ac:dyDescent="0.2">
      <c r="A182" s="205"/>
      <c r="B182" s="205"/>
      <c r="C182" s="205"/>
      <c r="D182" s="205"/>
      <c r="E182" s="205"/>
      <c r="F182" s="205"/>
      <c r="G182" s="61"/>
      <c r="H182" s="61"/>
      <c r="I182" s="61"/>
      <c r="J182" s="61"/>
      <c r="K182" s="61"/>
      <c r="L182" s="222"/>
      <c r="M182" s="222"/>
      <c r="N182" s="222"/>
      <c r="O182" s="205"/>
    </row>
    <row r="183" spans="1:15" ht="15" customHeight="1" x14ac:dyDescent="0.2">
      <c r="A183" s="205"/>
      <c r="B183" s="205"/>
      <c r="C183" s="205"/>
      <c r="D183" s="205"/>
      <c r="E183" s="205"/>
      <c r="F183" s="205"/>
      <c r="G183" s="61"/>
      <c r="H183" s="61"/>
      <c r="I183" s="61"/>
      <c r="J183" s="61"/>
      <c r="K183" s="61"/>
      <c r="L183" s="222"/>
      <c r="M183" s="222"/>
      <c r="N183" s="222"/>
      <c r="O183" s="205"/>
    </row>
    <row r="184" spans="1:15" ht="15" customHeight="1" x14ac:dyDescent="0.2">
      <c r="A184" s="205"/>
      <c r="B184" s="205"/>
      <c r="C184" s="205"/>
      <c r="D184" s="205"/>
      <c r="E184" s="205"/>
      <c r="F184" s="205"/>
      <c r="G184" s="61"/>
      <c r="H184" s="61"/>
      <c r="I184" s="61"/>
      <c r="J184" s="61"/>
      <c r="K184" s="61"/>
      <c r="L184" s="222"/>
      <c r="M184" s="222"/>
      <c r="N184" s="222"/>
      <c r="O184" s="205"/>
    </row>
    <row r="185" spans="1:15" ht="15" customHeight="1" x14ac:dyDescent="0.2">
      <c r="A185" s="205"/>
      <c r="B185" s="205"/>
      <c r="C185" s="205"/>
      <c r="D185" s="205"/>
      <c r="E185" s="205"/>
      <c r="F185" s="205"/>
      <c r="G185" s="61"/>
      <c r="H185" s="61"/>
      <c r="I185" s="61"/>
      <c r="J185" s="61"/>
      <c r="K185" s="61"/>
      <c r="L185" s="222"/>
      <c r="M185" s="222"/>
      <c r="N185" s="222"/>
      <c r="O185" s="205"/>
    </row>
    <row r="186" spans="1:15" ht="15" customHeight="1" x14ac:dyDescent="0.2">
      <c r="A186" s="205"/>
      <c r="B186" s="205"/>
      <c r="C186" s="205"/>
      <c r="D186" s="205"/>
      <c r="E186" s="205"/>
      <c r="F186" s="205"/>
      <c r="G186" s="61"/>
      <c r="H186" s="61"/>
      <c r="I186" s="61"/>
      <c r="J186" s="61"/>
      <c r="K186" s="61"/>
      <c r="L186" s="222"/>
      <c r="M186" s="222"/>
      <c r="N186" s="222"/>
      <c r="O186" s="205"/>
    </row>
    <row r="187" spans="1:15" ht="15" customHeight="1" x14ac:dyDescent="0.2">
      <c r="A187" s="205"/>
      <c r="B187" s="205"/>
      <c r="C187" s="205"/>
      <c r="D187" s="205"/>
      <c r="E187" s="205"/>
      <c r="F187" s="205"/>
      <c r="G187" s="61"/>
      <c r="H187" s="61"/>
      <c r="I187" s="61"/>
      <c r="J187" s="61"/>
      <c r="K187" s="61"/>
      <c r="L187" s="222"/>
      <c r="M187" s="222"/>
      <c r="N187" s="222"/>
      <c r="O187" s="205"/>
    </row>
    <row r="188" spans="1:15" ht="15" customHeight="1" x14ac:dyDescent="0.2">
      <c r="A188" s="205"/>
      <c r="B188" s="205"/>
      <c r="C188" s="205"/>
      <c r="D188" s="205"/>
      <c r="E188" s="205"/>
      <c r="F188" s="205"/>
      <c r="G188" s="61"/>
      <c r="H188" s="61"/>
      <c r="I188" s="61"/>
      <c r="J188" s="61"/>
      <c r="K188" s="61"/>
      <c r="L188" s="222"/>
      <c r="M188" s="222"/>
      <c r="N188" s="222"/>
      <c r="O188" s="205"/>
    </row>
    <row r="189" spans="1:15" ht="15" customHeight="1" x14ac:dyDescent="0.2">
      <c r="A189" s="205"/>
      <c r="B189" s="205"/>
      <c r="C189" s="205"/>
      <c r="D189" s="205"/>
      <c r="E189" s="205"/>
      <c r="F189" s="205"/>
      <c r="G189" s="61"/>
      <c r="H189" s="61"/>
      <c r="I189" s="61"/>
      <c r="J189" s="61"/>
      <c r="K189" s="61"/>
      <c r="L189" s="222"/>
      <c r="M189" s="222"/>
      <c r="N189" s="222"/>
      <c r="O189" s="205"/>
    </row>
    <row r="190" spans="1:15" ht="15" customHeight="1" x14ac:dyDescent="0.2">
      <c r="A190" s="205"/>
      <c r="B190" s="205"/>
      <c r="C190" s="205"/>
      <c r="D190" s="205"/>
      <c r="E190" s="205"/>
      <c r="F190" s="205"/>
      <c r="G190" s="61"/>
      <c r="H190" s="61"/>
      <c r="I190" s="61"/>
      <c r="J190" s="61"/>
      <c r="K190" s="61"/>
      <c r="L190" s="222"/>
      <c r="M190" s="222"/>
      <c r="N190" s="222"/>
      <c r="O190" s="205"/>
    </row>
    <row r="191" spans="1:15" ht="15" customHeight="1" x14ac:dyDescent="0.2">
      <c r="A191" s="205"/>
      <c r="B191" s="205"/>
      <c r="C191" s="205"/>
      <c r="D191" s="205"/>
      <c r="E191" s="205"/>
      <c r="F191" s="205"/>
      <c r="G191" s="61"/>
      <c r="H191" s="61"/>
      <c r="I191" s="61"/>
      <c r="J191" s="61"/>
      <c r="K191" s="61"/>
      <c r="L191" s="222"/>
      <c r="M191" s="222"/>
      <c r="N191" s="222"/>
      <c r="O191" s="205"/>
    </row>
    <row r="192" spans="1:15" ht="15" customHeight="1" x14ac:dyDescent="0.2">
      <c r="A192" s="205"/>
      <c r="B192" s="205"/>
      <c r="C192" s="205"/>
      <c r="D192" s="205"/>
      <c r="E192" s="205"/>
      <c r="F192" s="205"/>
      <c r="G192" s="61"/>
      <c r="H192" s="61"/>
      <c r="I192" s="61"/>
      <c r="J192" s="61"/>
      <c r="K192" s="61"/>
      <c r="L192" s="222"/>
      <c r="M192" s="222"/>
      <c r="N192" s="222"/>
      <c r="O192" s="205"/>
    </row>
    <row r="193" spans="1:15" ht="15" customHeight="1" x14ac:dyDescent="0.2">
      <c r="A193" s="205"/>
      <c r="B193" s="205"/>
      <c r="C193" s="205"/>
      <c r="D193" s="205"/>
      <c r="E193" s="205"/>
      <c r="F193" s="205"/>
      <c r="G193" s="61"/>
      <c r="H193" s="61"/>
      <c r="I193" s="61"/>
      <c r="J193" s="61"/>
      <c r="K193" s="61"/>
      <c r="L193" s="222"/>
      <c r="M193" s="222"/>
      <c r="N193" s="222"/>
      <c r="O193" s="205"/>
    </row>
    <row r="194" spans="1:15" ht="15" customHeight="1" x14ac:dyDescent="0.2">
      <c r="A194" s="205"/>
      <c r="B194" s="205"/>
      <c r="C194" s="205"/>
      <c r="D194" s="205"/>
      <c r="E194" s="205"/>
      <c r="F194" s="205"/>
      <c r="G194" s="61"/>
      <c r="H194" s="61"/>
      <c r="I194" s="61"/>
      <c r="J194" s="61"/>
      <c r="K194" s="61"/>
      <c r="L194" s="222"/>
      <c r="M194" s="222"/>
      <c r="N194" s="222"/>
      <c r="O194" s="205"/>
    </row>
    <row r="195" spans="1:15" ht="15" customHeight="1" x14ac:dyDescent="0.2">
      <c r="A195" s="205"/>
      <c r="B195" s="205"/>
      <c r="C195" s="205"/>
      <c r="D195" s="205"/>
      <c r="E195" s="205"/>
      <c r="F195" s="205"/>
      <c r="G195" s="61"/>
      <c r="H195" s="61"/>
      <c r="I195" s="61"/>
      <c r="J195" s="61"/>
      <c r="K195" s="61"/>
      <c r="L195" s="222"/>
      <c r="M195" s="222"/>
      <c r="N195" s="222"/>
      <c r="O195" s="205"/>
    </row>
    <row r="196" spans="1:15" ht="15" customHeight="1" x14ac:dyDescent="0.2">
      <c r="A196" s="205"/>
      <c r="B196" s="205"/>
      <c r="C196" s="205"/>
      <c r="D196" s="205"/>
      <c r="E196" s="205"/>
      <c r="F196" s="205"/>
      <c r="G196" s="61"/>
      <c r="H196" s="61"/>
      <c r="I196" s="61"/>
      <c r="J196" s="61"/>
      <c r="K196" s="61"/>
      <c r="L196" s="222"/>
      <c r="M196" s="222"/>
      <c r="N196" s="222"/>
      <c r="O196" s="205"/>
    </row>
    <row r="197" spans="1:15" ht="15" customHeight="1" x14ac:dyDescent="0.2">
      <c r="A197" s="205"/>
      <c r="B197" s="205"/>
      <c r="C197" s="205"/>
      <c r="D197" s="205"/>
      <c r="E197" s="205"/>
      <c r="F197" s="205"/>
      <c r="G197" s="61"/>
      <c r="H197" s="61"/>
      <c r="I197" s="61"/>
      <c r="J197" s="61"/>
      <c r="K197" s="61"/>
      <c r="L197" s="222"/>
      <c r="M197" s="222"/>
      <c r="N197" s="222"/>
      <c r="O197" s="205"/>
    </row>
    <row r="198" spans="1:15" ht="15" customHeight="1" x14ac:dyDescent="0.2">
      <c r="A198" s="205"/>
      <c r="B198" s="205"/>
      <c r="C198" s="205"/>
      <c r="D198" s="205"/>
      <c r="E198" s="205"/>
      <c r="F198" s="205"/>
      <c r="G198" s="61"/>
      <c r="H198" s="61"/>
      <c r="I198" s="61"/>
      <c r="J198" s="61"/>
      <c r="K198" s="61"/>
      <c r="L198" s="222"/>
      <c r="M198" s="222"/>
      <c r="N198" s="222"/>
      <c r="O198" s="205"/>
    </row>
    <row r="199" spans="1:15" ht="15" customHeight="1" x14ac:dyDescent="0.2">
      <c r="A199" s="205"/>
      <c r="B199" s="205"/>
      <c r="C199" s="205"/>
      <c r="D199" s="205"/>
      <c r="E199" s="205"/>
      <c r="F199" s="205"/>
      <c r="G199" s="61"/>
      <c r="H199" s="61"/>
      <c r="I199" s="61"/>
      <c r="J199" s="61"/>
      <c r="K199" s="61"/>
      <c r="L199" s="222"/>
      <c r="M199" s="222"/>
      <c r="N199" s="222"/>
      <c r="O199" s="205"/>
    </row>
    <row r="200" spans="1:15" ht="15" customHeight="1" x14ac:dyDescent="0.2">
      <c r="A200" s="205"/>
      <c r="B200" s="205"/>
      <c r="C200" s="205"/>
      <c r="D200" s="205"/>
      <c r="E200" s="205"/>
      <c r="F200" s="205"/>
      <c r="G200" s="61"/>
      <c r="H200" s="61"/>
      <c r="I200" s="61"/>
      <c r="J200" s="61"/>
      <c r="K200" s="61"/>
      <c r="L200" s="222"/>
      <c r="M200" s="222"/>
      <c r="N200" s="222"/>
      <c r="O200" s="205"/>
    </row>
    <row r="201" spans="1:15" ht="15" customHeight="1" x14ac:dyDescent="0.2">
      <c r="A201" s="205"/>
      <c r="B201" s="205"/>
      <c r="C201" s="205"/>
      <c r="D201" s="205"/>
      <c r="E201" s="205"/>
      <c r="F201" s="205"/>
      <c r="G201" s="61"/>
      <c r="H201" s="61"/>
      <c r="I201" s="61"/>
      <c r="J201" s="61"/>
      <c r="K201" s="61"/>
      <c r="L201" s="222"/>
      <c r="M201" s="222"/>
      <c r="N201" s="222"/>
      <c r="O201" s="205"/>
    </row>
    <row r="202" spans="1:15" ht="15" customHeight="1" x14ac:dyDescent="0.2">
      <c r="A202" s="205"/>
      <c r="B202" s="205"/>
      <c r="C202" s="205"/>
      <c r="D202" s="205"/>
      <c r="E202" s="205"/>
      <c r="F202" s="205"/>
      <c r="G202" s="61"/>
      <c r="H202" s="61"/>
      <c r="I202" s="61"/>
      <c r="J202" s="61"/>
      <c r="K202" s="61"/>
      <c r="L202" s="222"/>
      <c r="M202" s="222"/>
      <c r="N202" s="222"/>
      <c r="O202" s="205"/>
    </row>
    <row r="203" spans="1:15" ht="15" customHeight="1" x14ac:dyDescent="0.2">
      <c r="A203" s="205"/>
      <c r="B203" s="205"/>
      <c r="C203" s="205"/>
      <c r="D203" s="205"/>
      <c r="E203" s="205"/>
      <c r="F203" s="205"/>
      <c r="G203" s="61"/>
      <c r="H203" s="61"/>
      <c r="I203" s="61"/>
      <c r="J203" s="61"/>
      <c r="K203" s="61"/>
      <c r="L203" s="222"/>
      <c r="M203" s="222"/>
      <c r="N203" s="222"/>
      <c r="O203" s="205"/>
    </row>
    <row r="204" spans="1:15" ht="15" customHeight="1" x14ac:dyDescent="0.2">
      <c r="A204" s="205"/>
      <c r="B204" s="205"/>
      <c r="C204" s="205"/>
      <c r="D204" s="205"/>
      <c r="E204" s="205"/>
      <c r="F204" s="205"/>
      <c r="G204" s="61"/>
      <c r="H204" s="61"/>
      <c r="I204" s="61"/>
      <c r="J204" s="61"/>
      <c r="K204" s="61"/>
      <c r="L204" s="222"/>
      <c r="M204" s="222"/>
      <c r="N204" s="222"/>
      <c r="O204" s="205"/>
    </row>
    <row r="205" spans="1:15" ht="15" customHeight="1" x14ac:dyDescent="0.2">
      <c r="A205" s="205"/>
      <c r="B205" s="205"/>
      <c r="C205" s="205"/>
      <c r="D205" s="205"/>
      <c r="E205" s="205"/>
      <c r="F205" s="205"/>
      <c r="G205" s="61"/>
      <c r="H205" s="61"/>
      <c r="I205" s="61"/>
      <c r="J205" s="61"/>
      <c r="K205" s="61"/>
      <c r="L205" s="222"/>
      <c r="M205" s="222"/>
      <c r="N205" s="222"/>
      <c r="O205" s="205"/>
    </row>
    <row r="206" spans="1:15" ht="15" customHeight="1" x14ac:dyDescent="0.2">
      <c r="A206" s="205"/>
      <c r="B206" s="205"/>
      <c r="C206" s="205"/>
      <c r="D206" s="205"/>
      <c r="E206" s="205"/>
      <c r="F206" s="205"/>
      <c r="G206" s="61"/>
      <c r="H206" s="61"/>
      <c r="I206" s="61"/>
      <c r="J206" s="61"/>
      <c r="K206" s="61"/>
      <c r="L206" s="222"/>
      <c r="M206" s="222"/>
      <c r="N206" s="222"/>
      <c r="O206" s="205"/>
    </row>
    <row r="207" spans="1:15" ht="15" customHeight="1" x14ac:dyDescent="0.2">
      <c r="A207" s="205"/>
      <c r="B207" s="205"/>
      <c r="C207" s="205"/>
      <c r="D207" s="205"/>
      <c r="E207" s="205"/>
      <c r="F207" s="205"/>
      <c r="G207" s="61"/>
      <c r="H207" s="61"/>
      <c r="I207" s="61"/>
      <c r="J207" s="61"/>
      <c r="K207" s="61"/>
      <c r="L207" s="222"/>
      <c r="M207" s="222"/>
      <c r="N207" s="222"/>
      <c r="O207" s="205"/>
    </row>
    <row r="208" spans="1:15" ht="15" customHeight="1" x14ac:dyDescent="0.2">
      <c r="A208" s="205"/>
      <c r="B208" s="205"/>
      <c r="C208" s="205"/>
      <c r="D208" s="205"/>
      <c r="E208" s="205"/>
      <c r="F208" s="205"/>
      <c r="G208" s="61"/>
      <c r="H208" s="61"/>
      <c r="I208" s="61"/>
      <c r="J208" s="61"/>
      <c r="K208" s="61"/>
      <c r="L208" s="222"/>
      <c r="M208" s="222"/>
      <c r="N208" s="222"/>
      <c r="O208" s="205"/>
    </row>
    <row r="209" spans="1:15" ht="15" customHeight="1" x14ac:dyDescent="0.2">
      <c r="A209" s="205"/>
      <c r="B209" s="205"/>
      <c r="C209" s="205"/>
      <c r="D209" s="205"/>
      <c r="E209" s="205"/>
      <c r="F209" s="205"/>
      <c r="G209" s="61"/>
      <c r="H209" s="61"/>
      <c r="I209" s="61"/>
      <c r="J209" s="61"/>
      <c r="K209" s="61"/>
      <c r="L209" s="222"/>
      <c r="M209" s="222"/>
      <c r="N209" s="222"/>
      <c r="O209" s="205"/>
    </row>
    <row r="210" spans="1:15" ht="15" customHeight="1" x14ac:dyDescent="0.2">
      <c r="A210" s="205"/>
      <c r="B210" s="205"/>
      <c r="C210" s="205"/>
      <c r="D210" s="205"/>
      <c r="E210" s="205"/>
      <c r="F210" s="205"/>
      <c r="G210" s="61"/>
      <c r="H210" s="61"/>
      <c r="I210" s="61"/>
      <c r="J210" s="61"/>
      <c r="K210" s="61"/>
      <c r="L210" s="222"/>
      <c r="M210" s="222"/>
      <c r="N210" s="222"/>
      <c r="O210" s="205"/>
    </row>
    <row r="211" spans="1:15" ht="15" customHeight="1" x14ac:dyDescent="0.2">
      <c r="A211" s="205"/>
      <c r="B211" s="205"/>
      <c r="C211" s="205"/>
      <c r="D211" s="205"/>
      <c r="E211" s="205"/>
      <c r="F211" s="205"/>
      <c r="G211" s="61"/>
      <c r="H211" s="61"/>
      <c r="I211" s="61"/>
      <c r="J211" s="61"/>
      <c r="K211" s="61"/>
      <c r="L211" s="222"/>
      <c r="M211" s="222"/>
      <c r="N211" s="222"/>
      <c r="O211" s="205"/>
    </row>
    <row r="212" spans="1:15" ht="15" customHeight="1" x14ac:dyDescent="0.2">
      <c r="A212" s="205"/>
      <c r="B212" s="205"/>
      <c r="C212" s="205"/>
      <c r="D212" s="205"/>
      <c r="E212" s="205"/>
      <c r="F212" s="205"/>
      <c r="G212" s="61"/>
      <c r="H212" s="61"/>
      <c r="I212" s="61"/>
      <c r="J212" s="61"/>
      <c r="K212" s="61"/>
      <c r="L212" s="222"/>
      <c r="M212" s="222"/>
      <c r="N212" s="222"/>
      <c r="O212" s="205"/>
    </row>
    <row r="213" spans="1:15" ht="15" customHeight="1" x14ac:dyDescent="0.2">
      <c r="A213" s="205"/>
      <c r="B213" s="205"/>
      <c r="C213" s="205"/>
      <c r="D213" s="205"/>
      <c r="E213" s="205"/>
      <c r="F213" s="205"/>
      <c r="G213" s="61"/>
      <c r="H213" s="61"/>
      <c r="I213" s="61"/>
      <c r="J213" s="61"/>
      <c r="K213" s="61"/>
      <c r="L213" s="222"/>
      <c r="M213" s="222"/>
      <c r="N213" s="222"/>
      <c r="O213" s="205"/>
    </row>
    <row r="214" spans="1:15" ht="15" customHeight="1" x14ac:dyDescent="0.2">
      <c r="A214" s="205"/>
      <c r="B214" s="205"/>
      <c r="C214" s="205"/>
      <c r="D214" s="205"/>
      <c r="E214" s="205"/>
      <c r="F214" s="205"/>
      <c r="G214" s="61"/>
      <c r="H214" s="61"/>
      <c r="I214" s="61"/>
      <c r="J214" s="61"/>
      <c r="K214" s="61"/>
      <c r="L214" s="222"/>
      <c r="M214" s="222"/>
      <c r="N214" s="222"/>
      <c r="O214" s="205"/>
    </row>
    <row r="215" spans="1:15" ht="15" customHeight="1" x14ac:dyDescent="0.2">
      <c r="A215" s="205"/>
      <c r="B215" s="205"/>
      <c r="C215" s="205"/>
      <c r="D215" s="205"/>
      <c r="E215" s="205"/>
      <c r="F215" s="205"/>
      <c r="G215" s="61"/>
      <c r="H215" s="61"/>
      <c r="I215" s="61"/>
      <c r="J215" s="61"/>
      <c r="K215" s="61"/>
      <c r="L215" s="222"/>
      <c r="M215" s="222"/>
      <c r="N215" s="222"/>
      <c r="O215" s="205"/>
    </row>
    <row r="216" spans="1:15" ht="15" customHeight="1" x14ac:dyDescent="0.2">
      <c r="A216" s="205"/>
      <c r="B216" s="205"/>
      <c r="C216" s="205"/>
      <c r="D216" s="205"/>
      <c r="E216" s="205"/>
      <c r="F216" s="205"/>
      <c r="G216" s="61"/>
      <c r="H216" s="61"/>
      <c r="I216" s="61"/>
      <c r="J216" s="61"/>
      <c r="K216" s="61"/>
      <c r="L216" s="222"/>
      <c r="M216" s="222"/>
      <c r="N216" s="222"/>
      <c r="O216" s="205"/>
    </row>
    <row r="217" spans="1:15" ht="15" customHeight="1" x14ac:dyDescent="0.2">
      <c r="A217" s="205"/>
      <c r="B217" s="205"/>
      <c r="C217" s="205"/>
      <c r="D217" s="205"/>
      <c r="E217" s="205"/>
      <c r="F217" s="205"/>
      <c r="G217" s="61"/>
      <c r="H217" s="61"/>
      <c r="I217" s="61"/>
      <c r="J217" s="61"/>
      <c r="K217" s="61"/>
      <c r="L217" s="222"/>
      <c r="M217" s="222"/>
      <c r="N217" s="222"/>
      <c r="O217" s="205"/>
    </row>
    <row r="218" spans="1:15" ht="15" customHeight="1" x14ac:dyDescent="0.2">
      <c r="A218" s="205"/>
      <c r="B218" s="205"/>
      <c r="C218" s="205"/>
      <c r="D218" s="205"/>
      <c r="E218" s="205"/>
      <c r="F218" s="205"/>
      <c r="G218" s="61"/>
      <c r="H218" s="61"/>
      <c r="I218" s="61"/>
      <c r="J218" s="61"/>
      <c r="K218" s="61"/>
      <c r="L218" s="222"/>
      <c r="M218" s="222"/>
      <c r="N218" s="222"/>
      <c r="O218" s="205"/>
    </row>
    <row r="219" spans="1:15" ht="15" customHeight="1" x14ac:dyDescent="0.2">
      <c r="A219" s="205"/>
      <c r="B219" s="205"/>
      <c r="C219" s="205"/>
      <c r="D219" s="205"/>
      <c r="E219" s="205"/>
      <c r="F219" s="205"/>
      <c r="G219" s="61"/>
      <c r="H219" s="61"/>
      <c r="I219" s="61"/>
      <c r="J219" s="61"/>
      <c r="K219" s="61"/>
      <c r="L219" s="222"/>
      <c r="M219" s="222"/>
      <c r="N219" s="222"/>
      <c r="O219" s="205"/>
    </row>
    <row r="220" spans="1:15" ht="15" customHeight="1" x14ac:dyDescent="0.2">
      <c r="A220" s="205"/>
      <c r="B220" s="205"/>
      <c r="C220" s="205"/>
      <c r="D220" s="205"/>
      <c r="E220" s="205"/>
      <c r="F220" s="205"/>
      <c r="G220" s="61"/>
      <c r="H220" s="61"/>
      <c r="I220" s="61"/>
      <c r="J220" s="61"/>
      <c r="K220" s="61"/>
      <c r="L220" s="222"/>
      <c r="M220" s="222"/>
      <c r="N220" s="222"/>
      <c r="O220" s="205"/>
    </row>
    <row r="221" spans="1:15" ht="15" customHeight="1" x14ac:dyDescent="0.2">
      <c r="A221" s="205"/>
      <c r="B221" s="205"/>
      <c r="C221" s="205"/>
      <c r="D221" s="205"/>
      <c r="E221" s="205"/>
      <c r="F221" s="205"/>
      <c r="G221" s="61"/>
      <c r="H221" s="61"/>
      <c r="I221" s="61"/>
      <c r="J221" s="61"/>
      <c r="K221" s="61"/>
      <c r="L221" s="222"/>
      <c r="M221" s="222"/>
      <c r="N221" s="222"/>
      <c r="O221" s="205"/>
    </row>
    <row r="222" spans="1:15" ht="15" customHeight="1" x14ac:dyDescent="0.2">
      <c r="A222" s="205"/>
      <c r="B222" s="205"/>
      <c r="C222" s="205"/>
      <c r="D222" s="205"/>
      <c r="E222" s="205"/>
      <c r="F222" s="205"/>
      <c r="G222" s="61"/>
      <c r="H222" s="61"/>
      <c r="I222" s="61"/>
      <c r="J222" s="61"/>
      <c r="K222" s="61"/>
      <c r="L222" s="222"/>
      <c r="M222" s="222"/>
      <c r="N222" s="222"/>
      <c r="O222" s="205"/>
    </row>
    <row r="223" spans="1:15" ht="15" customHeight="1" x14ac:dyDescent="0.2">
      <c r="A223" s="205"/>
      <c r="B223" s="205"/>
      <c r="C223" s="205"/>
      <c r="D223" s="205"/>
      <c r="E223" s="205"/>
      <c r="F223" s="205"/>
      <c r="G223" s="61"/>
      <c r="H223" s="61"/>
      <c r="I223" s="61"/>
      <c r="J223" s="61"/>
      <c r="K223" s="61"/>
      <c r="L223" s="222"/>
      <c r="M223" s="222"/>
      <c r="N223" s="222"/>
      <c r="O223" s="205"/>
    </row>
    <row r="224" spans="1:15" ht="15" customHeight="1" x14ac:dyDescent="0.2">
      <c r="A224" s="205"/>
      <c r="B224" s="205"/>
      <c r="C224" s="205"/>
      <c r="D224" s="205"/>
      <c r="E224" s="205"/>
      <c r="F224" s="205"/>
      <c r="G224" s="61"/>
      <c r="H224" s="61"/>
      <c r="I224" s="61"/>
      <c r="J224" s="61"/>
      <c r="K224" s="61"/>
      <c r="L224" s="222"/>
      <c r="M224" s="222"/>
      <c r="N224" s="222"/>
      <c r="O224" s="205"/>
    </row>
    <row r="225" spans="1:15" ht="15" customHeight="1" x14ac:dyDescent="0.2">
      <c r="A225" s="205"/>
      <c r="B225" s="205"/>
      <c r="C225" s="205"/>
      <c r="D225" s="205"/>
      <c r="E225" s="205"/>
      <c r="F225" s="205"/>
      <c r="G225" s="61"/>
      <c r="H225" s="61"/>
      <c r="I225" s="61"/>
      <c r="J225" s="61"/>
      <c r="K225" s="61"/>
      <c r="L225" s="222"/>
      <c r="M225" s="222"/>
      <c r="N225" s="222"/>
      <c r="O225" s="205"/>
    </row>
    <row r="226" spans="1:15" ht="15" customHeight="1" x14ac:dyDescent="0.2">
      <c r="A226" s="205"/>
      <c r="B226" s="205"/>
      <c r="C226" s="205"/>
      <c r="D226" s="205"/>
      <c r="E226" s="205"/>
      <c r="F226" s="205"/>
      <c r="G226" s="61"/>
      <c r="H226" s="61"/>
      <c r="I226" s="61"/>
      <c r="J226" s="61"/>
      <c r="K226" s="61"/>
      <c r="L226" s="222"/>
      <c r="M226" s="222"/>
      <c r="N226" s="222"/>
      <c r="O226" s="205"/>
    </row>
    <row r="227" spans="1:15" ht="15" customHeight="1" x14ac:dyDescent="0.2">
      <c r="A227" s="205"/>
      <c r="B227" s="205"/>
      <c r="C227" s="205"/>
      <c r="D227" s="205"/>
      <c r="E227" s="205"/>
      <c r="F227" s="205"/>
      <c r="G227" s="61"/>
      <c r="H227" s="61"/>
      <c r="I227" s="61"/>
      <c r="J227" s="61"/>
      <c r="K227" s="61"/>
      <c r="L227" s="222"/>
      <c r="M227" s="222"/>
      <c r="N227" s="222"/>
      <c r="O227" s="205"/>
    </row>
    <row r="228" spans="1:15" ht="15" customHeight="1" x14ac:dyDescent="0.2">
      <c r="A228" s="205"/>
      <c r="B228" s="205"/>
      <c r="C228" s="205"/>
      <c r="D228" s="205"/>
      <c r="E228" s="205"/>
      <c r="F228" s="205"/>
      <c r="G228" s="61"/>
      <c r="H228" s="61"/>
      <c r="I228" s="61"/>
      <c r="J228" s="61"/>
      <c r="K228" s="61"/>
      <c r="L228" s="222"/>
      <c r="M228" s="222"/>
      <c r="N228" s="222"/>
      <c r="O228" s="205"/>
    </row>
    <row r="229" spans="1:15" ht="15" customHeight="1" x14ac:dyDescent="0.2">
      <c r="A229" s="205"/>
      <c r="B229" s="205"/>
      <c r="C229" s="205"/>
      <c r="D229" s="205"/>
      <c r="E229" s="205"/>
      <c r="F229" s="205"/>
      <c r="G229" s="61"/>
      <c r="H229" s="61"/>
      <c r="I229" s="61"/>
      <c r="J229" s="61"/>
      <c r="K229" s="61"/>
      <c r="L229" s="222"/>
      <c r="M229" s="222"/>
      <c r="N229" s="222"/>
      <c r="O229" s="205"/>
    </row>
    <row r="230" spans="1:15" ht="15" customHeight="1" x14ac:dyDescent="0.2">
      <c r="A230" s="205"/>
      <c r="B230" s="205"/>
      <c r="C230" s="205"/>
      <c r="D230" s="205"/>
      <c r="E230" s="205"/>
      <c r="F230" s="205"/>
      <c r="G230" s="61"/>
      <c r="H230" s="61"/>
      <c r="I230" s="61"/>
      <c r="J230" s="61"/>
      <c r="K230" s="61"/>
      <c r="L230" s="222"/>
      <c r="M230" s="222"/>
      <c r="N230" s="222"/>
      <c r="O230" s="205"/>
    </row>
    <row r="231" spans="1:15" ht="15" customHeight="1" x14ac:dyDescent="0.2">
      <c r="A231" s="205"/>
      <c r="B231" s="205"/>
      <c r="C231" s="205"/>
      <c r="D231" s="205"/>
      <c r="E231" s="205"/>
      <c r="F231" s="205"/>
      <c r="G231" s="61"/>
      <c r="H231" s="61"/>
      <c r="I231" s="61"/>
      <c r="J231" s="61"/>
      <c r="K231" s="61"/>
      <c r="L231" s="222"/>
      <c r="M231" s="222"/>
      <c r="N231" s="222"/>
      <c r="O231" s="205"/>
    </row>
    <row r="232" spans="1:15" ht="15" customHeight="1" x14ac:dyDescent="0.2">
      <c r="A232" s="205"/>
      <c r="B232" s="205"/>
      <c r="C232" s="205"/>
      <c r="D232" s="205"/>
      <c r="E232" s="205"/>
      <c r="F232" s="205"/>
      <c r="G232" s="61"/>
      <c r="H232" s="61"/>
      <c r="I232" s="61"/>
      <c r="J232" s="61"/>
      <c r="K232" s="61"/>
      <c r="L232" s="222"/>
      <c r="M232" s="222"/>
      <c r="N232" s="222"/>
      <c r="O232" s="205"/>
    </row>
    <row r="233" spans="1:15" ht="15" customHeight="1" x14ac:dyDescent="0.2">
      <c r="A233" s="205"/>
      <c r="B233" s="205"/>
      <c r="C233" s="205"/>
      <c r="D233" s="205"/>
      <c r="E233" s="205"/>
      <c r="F233" s="205"/>
      <c r="G233" s="61"/>
      <c r="H233" s="61"/>
      <c r="I233" s="61"/>
      <c r="J233" s="61"/>
      <c r="K233" s="61"/>
      <c r="L233" s="222"/>
      <c r="M233" s="222"/>
      <c r="N233" s="222"/>
      <c r="O233" s="205"/>
    </row>
    <row r="234" spans="1:15" ht="15" customHeight="1" x14ac:dyDescent="0.2">
      <c r="A234" s="205"/>
      <c r="B234" s="205"/>
      <c r="C234" s="205"/>
      <c r="D234" s="205"/>
      <c r="E234" s="205"/>
      <c r="F234" s="205"/>
      <c r="G234" s="61"/>
      <c r="H234" s="61"/>
      <c r="I234" s="61"/>
      <c r="J234" s="61"/>
      <c r="K234" s="61"/>
      <c r="L234" s="222"/>
      <c r="M234" s="222"/>
      <c r="N234" s="222"/>
      <c r="O234" s="205"/>
    </row>
    <row r="235" spans="1:15" ht="15" customHeight="1" x14ac:dyDescent="0.2">
      <c r="A235" s="205"/>
      <c r="B235" s="205"/>
      <c r="C235" s="205"/>
      <c r="D235" s="205"/>
      <c r="E235" s="205"/>
      <c r="F235" s="205"/>
      <c r="G235" s="61"/>
      <c r="H235" s="61"/>
      <c r="I235" s="61"/>
      <c r="J235" s="61"/>
      <c r="K235" s="61"/>
      <c r="L235" s="222"/>
      <c r="M235" s="222"/>
      <c r="N235" s="222"/>
      <c r="O235" s="205"/>
    </row>
    <row r="236" spans="1:15" ht="15" customHeight="1" x14ac:dyDescent="0.2">
      <c r="A236" s="205"/>
      <c r="B236" s="205"/>
      <c r="C236" s="205"/>
      <c r="D236" s="205"/>
      <c r="E236" s="205"/>
      <c r="F236" s="205"/>
      <c r="G236" s="61"/>
      <c r="H236" s="61"/>
      <c r="I236" s="61"/>
      <c r="J236" s="61"/>
      <c r="K236" s="61"/>
      <c r="L236" s="222"/>
      <c r="M236" s="222"/>
      <c r="N236" s="222"/>
      <c r="O236" s="205"/>
    </row>
    <row r="237" spans="1:15" ht="15" customHeight="1" x14ac:dyDescent="0.2">
      <c r="A237" s="205"/>
      <c r="B237" s="205"/>
      <c r="C237" s="205"/>
      <c r="D237" s="205"/>
      <c r="E237" s="205"/>
      <c r="F237" s="205"/>
      <c r="G237" s="61"/>
      <c r="H237" s="61"/>
      <c r="I237" s="61"/>
      <c r="J237" s="61"/>
      <c r="K237" s="61"/>
      <c r="L237" s="222"/>
      <c r="M237" s="222"/>
      <c r="N237" s="222"/>
      <c r="O237" s="205"/>
    </row>
    <row r="238" spans="1:15" ht="15" customHeight="1" x14ac:dyDescent="0.2">
      <c r="A238" s="205"/>
      <c r="B238" s="205"/>
      <c r="C238" s="205"/>
      <c r="D238" s="205"/>
      <c r="E238" s="205"/>
      <c r="F238" s="205"/>
      <c r="G238" s="61"/>
      <c r="H238" s="61"/>
      <c r="I238" s="61"/>
      <c r="J238" s="61"/>
      <c r="K238" s="61"/>
      <c r="L238" s="222"/>
      <c r="M238" s="222"/>
      <c r="N238" s="222"/>
      <c r="O238" s="205"/>
    </row>
    <row r="239" spans="1:15" ht="15" customHeight="1" x14ac:dyDescent="0.2">
      <c r="A239" s="205"/>
      <c r="B239" s="205"/>
      <c r="C239" s="205"/>
      <c r="D239" s="205"/>
      <c r="E239" s="205"/>
      <c r="F239" s="205"/>
      <c r="G239" s="61"/>
      <c r="H239" s="61"/>
      <c r="I239" s="61"/>
      <c r="J239" s="61"/>
      <c r="K239" s="61"/>
      <c r="L239" s="222"/>
      <c r="M239" s="222"/>
      <c r="N239" s="222"/>
      <c r="O239" s="205"/>
    </row>
    <row r="240" spans="1:15" ht="15" customHeight="1" x14ac:dyDescent="0.2">
      <c r="A240" s="205"/>
      <c r="B240" s="205"/>
      <c r="C240" s="205"/>
      <c r="D240" s="205"/>
      <c r="E240" s="205"/>
      <c r="F240" s="205"/>
      <c r="G240" s="61"/>
      <c r="H240" s="61"/>
      <c r="I240" s="61"/>
      <c r="J240" s="61"/>
      <c r="K240" s="61"/>
      <c r="L240" s="222"/>
      <c r="M240" s="222"/>
      <c r="N240" s="222"/>
      <c r="O240" s="205"/>
    </row>
    <row r="241" spans="1:15" ht="15" customHeight="1" x14ac:dyDescent="0.2">
      <c r="A241" s="205"/>
      <c r="B241" s="205"/>
      <c r="C241" s="205"/>
      <c r="D241" s="205"/>
      <c r="E241" s="205"/>
      <c r="F241" s="205"/>
      <c r="G241" s="61"/>
      <c r="H241" s="61"/>
      <c r="I241" s="61"/>
      <c r="J241" s="61"/>
      <c r="K241" s="61"/>
      <c r="L241" s="222"/>
      <c r="M241" s="222"/>
      <c r="N241" s="222"/>
      <c r="O241" s="205"/>
    </row>
    <row r="242" spans="1:15" ht="15" customHeight="1" x14ac:dyDescent="0.2">
      <c r="A242" s="205"/>
      <c r="B242" s="205"/>
      <c r="C242" s="205"/>
      <c r="D242" s="205"/>
      <c r="E242" s="205"/>
      <c r="F242" s="205"/>
      <c r="G242" s="61"/>
      <c r="H242" s="61"/>
      <c r="I242" s="61"/>
      <c r="J242" s="61"/>
      <c r="K242" s="61"/>
      <c r="L242" s="222"/>
      <c r="M242" s="222"/>
      <c r="N242" s="222"/>
      <c r="O242" s="205"/>
    </row>
    <row r="243" spans="1:15" ht="15" customHeight="1" x14ac:dyDescent="0.2">
      <c r="A243" s="205"/>
      <c r="B243" s="205"/>
      <c r="C243" s="205"/>
      <c r="D243" s="205"/>
      <c r="E243" s="205"/>
      <c r="F243" s="205"/>
      <c r="G243" s="61"/>
      <c r="H243" s="61"/>
      <c r="I243" s="61"/>
      <c r="J243" s="61"/>
      <c r="K243" s="61"/>
      <c r="L243" s="222"/>
      <c r="M243" s="222"/>
      <c r="N243" s="222"/>
      <c r="O243" s="205"/>
    </row>
    <row r="244" spans="1:15" ht="15" customHeight="1" x14ac:dyDescent="0.2">
      <c r="A244" s="205"/>
      <c r="B244" s="205"/>
      <c r="C244" s="205"/>
      <c r="D244" s="205"/>
      <c r="E244" s="205"/>
      <c r="F244" s="205"/>
      <c r="G244" s="61"/>
      <c r="H244" s="61"/>
      <c r="I244" s="61"/>
      <c r="J244" s="61"/>
      <c r="K244" s="61"/>
      <c r="L244" s="222"/>
      <c r="M244" s="222"/>
      <c r="N244" s="222"/>
      <c r="O244" s="205"/>
    </row>
    <row r="245" spans="1:15" ht="15" customHeight="1" x14ac:dyDescent="0.2">
      <c r="A245" s="205"/>
      <c r="B245" s="205"/>
      <c r="C245" s="205"/>
      <c r="D245" s="205"/>
      <c r="E245" s="205"/>
      <c r="F245" s="205"/>
      <c r="G245" s="61"/>
      <c r="H245" s="61"/>
      <c r="I245" s="61"/>
      <c r="J245" s="61"/>
      <c r="K245" s="61"/>
      <c r="L245" s="222"/>
      <c r="M245" s="222"/>
      <c r="N245" s="222"/>
      <c r="O245" s="205"/>
    </row>
    <row r="246" spans="1:15" ht="15" customHeight="1" x14ac:dyDescent="0.2">
      <c r="A246" s="205"/>
      <c r="B246" s="205"/>
      <c r="C246" s="205"/>
      <c r="D246" s="205"/>
      <c r="E246" s="205"/>
      <c r="F246" s="205"/>
      <c r="G246" s="61"/>
      <c r="H246" s="61"/>
      <c r="I246" s="61"/>
      <c r="J246" s="61"/>
      <c r="K246" s="61"/>
      <c r="L246" s="222"/>
      <c r="M246" s="222"/>
      <c r="N246" s="222"/>
      <c r="O246" s="205"/>
    </row>
    <row r="247" spans="1:15" ht="15" customHeight="1" x14ac:dyDescent="0.2">
      <c r="A247" s="205"/>
      <c r="B247" s="205"/>
      <c r="C247" s="205"/>
      <c r="D247" s="205"/>
      <c r="E247" s="205"/>
      <c r="F247" s="205"/>
      <c r="G247" s="61"/>
      <c r="H247" s="61"/>
      <c r="I247" s="61"/>
      <c r="J247" s="61"/>
      <c r="K247" s="61"/>
      <c r="L247" s="222"/>
      <c r="M247" s="222"/>
      <c r="N247" s="222"/>
      <c r="O247" s="205"/>
    </row>
    <row r="248" spans="1:15" ht="15" customHeight="1" x14ac:dyDescent="0.2">
      <c r="A248" s="205"/>
      <c r="B248" s="205"/>
      <c r="C248" s="205"/>
      <c r="D248" s="205"/>
      <c r="E248" s="205"/>
      <c r="F248" s="205"/>
      <c r="G248" s="61"/>
      <c r="H248" s="61"/>
      <c r="I248" s="61"/>
      <c r="J248" s="61"/>
      <c r="K248" s="61"/>
      <c r="L248" s="222"/>
      <c r="M248" s="222"/>
      <c r="N248" s="222"/>
      <c r="O248" s="205"/>
    </row>
    <row r="249" spans="1:15" ht="15" customHeight="1" x14ac:dyDescent="0.2">
      <c r="A249" s="205"/>
      <c r="B249" s="205"/>
      <c r="C249" s="205"/>
      <c r="D249" s="205"/>
      <c r="E249" s="205"/>
      <c r="F249" s="205"/>
      <c r="G249" s="61"/>
      <c r="H249" s="61"/>
      <c r="I249" s="61"/>
      <c r="J249" s="61"/>
      <c r="K249" s="61"/>
      <c r="L249" s="222"/>
      <c r="M249" s="222"/>
      <c r="N249" s="222"/>
      <c r="O249" s="205"/>
    </row>
    <row r="250" spans="1:15" ht="15" customHeight="1" x14ac:dyDescent="0.2">
      <c r="A250" s="205"/>
      <c r="B250" s="205"/>
      <c r="C250" s="205"/>
      <c r="D250" s="205"/>
      <c r="E250" s="205"/>
      <c r="F250" s="205"/>
      <c r="G250" s="61"/>
      <c r="H250" s="61"/>
      <c r="I250" s="61"/>
      <c r="J250" s="61"/>
      <c r="K250" s="61"/>
      <c r="L250" s="222"/>
      <c r="M250" s="222"/>
      <c r="N250" s="222"/>
      <c r="O250" s="205"/>
    </row>
    <row r="251" spans="1:15" ht="15" customHeight="1" x14ac:dyDescent="0.2">
      <c r="A251" s="205"/>
      <c r="B251" s="205"/>
      <c r="C251" s="205"/>
      <c r="D251" s="205"/>
      <c r="E251" s="205"/>
      <c r="F251" s="205"/>
      <c r="G251" s="61"/>
      <c r="H251" s="61"/>
      <c r="I251" s="61"/>
      <c r="J251" s="61"/>
      <c r="K251" s="61"/>
      <c r="L251" s="222"/>
      <c r="M251" s="222"/>
      <c r="N251" s="222"/>
      <c r="O251" s="205"/>
    </row>
    <row r="252" spans="1:15" ht="15" customHeight="1" x14ac:dyDescent="0.2">
      <c r="A252" s="205"/>
      <c r="B252" s="205"/>
      <c r="C252" s="205"/>
      <c r="D252" s="205"/>
      <c r="E252" s="205"/>
      <c r="F252" s="205"/>
      <c r="G252" s="61"/>
      <c r="H252" s="61"/>
      <c r="I252" s="61"/>
      <c r="J252" s="61"/>
      <c r="K252" s="61"/>
      <c r="L252" s="222"/>
      <c r="M252" s="222"/>
      <c r="N252" s="222"/>
      <c r="O252" s="205"/>
    </row>
    <row r="253" spans="1:15" ht="15" customHeight="1" x14ac:dyDescent="0.2">
      <c r="A253" s="205"/>
      <c r="B253" s="205"/>
      <c r="C253" s="205"/>
      <c r="D253" s="205"/>
      <c r="E253" s="205"/>
      <c r="F253" s="205"/>
      <c r="G253" s="61"/>
      <c r="H253" s="61"/>
      <c r="I253" s="61"/>
      <c r="J253" s="61"/>
      <c r="K253" s="61"/>
      <c r="L253" s="222"/>
      <c r="M253" s="222"/>
      <c r="N253" s="222"/>
      <c r="O253" s="205"/>
    </row>
    <row r="254" spans="1:15" ht="15" customHeight="1" x14ac:dyDescent="0.2">
      <c r="A254" s="205"/>
      <c r="B254" s="205"/>
      <c r="C254" s="205"/>
      <c r="D254" s="205"/>
      <c r="E254" s="205"/>
      <c r="F254" s="205"/>
      <c r="G254" s="61"/>
      <c r="H254" s="61"/>
      <c r="I254" s="61"/>
      <c r="J254" s="61"/>
      <c r="K254" s="61"/>
      <c r="L254" s="222"/>
      <c r="M254" s="222"/>
      <c r="N254" s="222"/>
      <c r="O254" s="205"/>
    </row>
    <row r="255" spans="1:15" ht="15" customHeight="1" x14ac:dyDescent="0.2">
      <c r="A255" s="205"/>
      <c r="B255" s="205"/>
      <c r="C255" s="205"/>
      <c r="D255" s="205"/>
      <c r="E255" s="205"/>
      <c r="F255" s="205"/>
      <c r="G255" s="61"/>
      <c r="H255" s="61"/>
      <c r="I255" s="61"/>
      <c r="J255" s="61"/>
      <c r="K255" s="61"/>
      <c r="L255" s="222"/>
      <c r="M255" s="222"/>
      <c r="N255" s="222"/>
      <c r="O255" s="205"/>
    </row>
    <row r="256" spans="1:15" ht="15" customHeight="1" x14ac:dyDescent="0.2">
      <c r="A256" s="205"/>
      <c r="B256" s="205"/>
      <c r="C256" s="205"/>
      <c r="D256" s="205"/>
      <c r="E256" s="205"/>
      <c r="F256" s="205"/>
      <c r="G256" s="61"/>
      <c r="H256" s="61"/>
      <c r="I256" s="61"/>
      <c r="J256" s="61"/>
      <c r="K256" s="61"/>
      <c r="L256" s="222"/>
      <c r="M256" s="222"/>
      <c r="N256" s="222"/>
      <c r="O256" s="205"/>
    </row>
    <row r="257" spans="1:15" ht="15" customHeight="1" x14ac:dyDescent="0.2">
      <c r="A257" s="205"/>
      <c r="B257" s="205"/>
      <c r="C257" s="205"/>
      <c r="D257" s="205"/>
      <c r="E257" s="205"/>
      <c r="F257" s="205"/>
      <c r="G257" s="61"/>
      <c r="H257" s="61"/>
      <c r="I257" s="61"/>
      <c r="J257" s="61"/>
      <c r="K257" s="61"/>
      <c r="L257" s="222"/>
      <c r="M257" s="222"/>
      <c r="N257" s="222"/>
      <c r="O257" s="205"/>
    </row>
    <row r="258" spans="1:15" ht="15" customHeight="1" x14ac:dyDescent="0.2">
      <c r="A258" s="205"/>
      <c r="B258" s="205"/>
      <c r="C258" s="205"/>
      <c r="D258" s="205"/>
      <c r="E258" s="205"/>
      <c r="F258" s="205"/>
      <c r="G258" s="61"/>
      <c r="H258" s="61"/>
      <c r="I258" s="61"/>
      <c r="J258" s="61"/>
      <c r="K258" s="61"/>
      <c r="L258" s="222"/>
      <c r="M258" s="222"/>
      <c r="N258" s="222"/>
      <c r="O258" s="205"/>
    </row>
    <row r="259" spans="1:15" ht="15" customHeight="1" x14ac:dyDescent="0.2">
      <c r="A259" s="205"/>
      <c r="B259" s="205"/>
      <c r="C259" s="205"/>
      <c r="D259" s="205"/>
      <c r="E259" s="205"/>
      <c r="F259" s="205"/>
      <c r="G259" s="61"/>
      <c r="H259" s="61"/>
      <c r="I259" s="61"/>
      <c r="J259" s="61"/>
      <c r="K259" s="61"/>
      <c r="L259" s="222"/>
      <c r="M259" s="222"/>
      <c r="N259" s="222"/>
      <c r="O259" s="205"/>
    </row>
    <row r="260" spans="1:15" ht="15" customHeight="1" x14ac:dyDescent="0.2">
      <c r="A260" s="205"/>
      <c r="B260" s="205"/>
      <c r="C260" s="205"/>
      <c r="D260" s="205"/>
      <c r="E260" s="205"/>
      <c r="F260" s="205"/>
      <c r="G260" s="61"/>
      <c r="H260" s="61"/>
      <c r="I260" s="61"/>
      <c r="J260" s="61"/>
      <c r="K260" s="61"/>
      <c r="L260" s="222"/>
      <c r="M260" s="222"/>
      <c r="N260" s="222"/>
      <c r="O260" s="205"/>
    </row>
    <row r="261" spans="1:15" ht="15" customHeight="1" x14ac:dyDescent="0.2">
      <c r="A261" s="205"/>
      <c r="B261" s="205"/>
      <c r="C261" s="205"/>
      <c r="D261" s="205"/>
      <c r="E261" s="205"/>
      <c r="F261" s="205"/>
      <c r="G261" s="61"/>
      <c r="H261" s="61"/>
      <c r="I261" s="61"/>
      <c r="J261" s="61"/>
      <c r="K261" s="61"/>
      <c r="L261" s="222"/>
      <c r="M261" s="222"/>
      <c r="N261" s="222"/>
      <c r="O261" s="205"/>
    </row>
    <row r="262" spans="1:15" ht="15" customHeight="1" x14ac:dyDescent="0.2">
      <c r="A262" s="205"/>
      <c r="B262" s="205"/>
      <c r="C262" s="205"/>
      <c r="D262" s="205"/>
      <c r="E262" s="205"/>
      <c r="F262" s="205"/>
      <c r="G262" s="61"/>
      <c r="H262" s="61"/>
      <c r="I262" s="61"/>
      <c r="J262" s="61"/>
      <c r="K262" s="61"/>
      <c r="L262" s="222"/>
      <c r="M262" s="222"/>
      <c r="N262" s="222"/>
      <c r="O262" s="205"/>
    </row>
    <row r="263" spans="1:15" ht="15" customHeight="1" x14ac:dyDescent="0.2">
      <c r="A263" s="205"/>
      <c r="B263" s="205"/>
      <c r="C263" s="205"/>
      <c r="D263" s="205"/>
      <c r="E263" s="205"/>
      <c r="F263" s="205"/>
      <c r="G263" s="61"/>
      <c r="H263" s="61"/>
      <c r="I263" s="61"/>
      <c r="J263" s="61"/>
      <c r="K263" s="61"/>
      <c r="L263" s="222"/>
      <c r="M263" s="222"/>
      <c r="N263" s="222"/>
      <c r="O263" s="205"/>
    </row>
    <row r="264" spans="1:15" ht="15" customHeight="1" x14ac:dyDescent="0.2">
      <c r="A264" s="205"/>
      <c r="B264" s="205"/>
      <c r="C264" s="205"/>
      <c r="D264" s="205"/>
      <c r="E264" s="205"/>
      <c r="F264" s="205"/>
      <c r="G264" s="61"/>
      <c r="H264" s="61"/>
      <c r="I264" s="61"/>
      <c r="J264" s="61"/>
      <c r="K264" s="61"/>
      <c r="L264" s="222"/>
      <c r="M264" s="222"/>
      <c r="N264" s="222"/>
      <c r="O264" s="205"/>
    </row>
    <row r="265" spans="1:15" ht="15" customHeight="1" x14ac:dyDescent="0.2">
      <c r="A265" s="205"/>
      <c r="B265" s="205"/>
      <c r="C265" s="205"/>
      <c r="D265" s="205"/>
      <c r="E265" s="205"/>
      <c r="F265" s="205"/>
      <c r="G265" s="61"/>
      <c r="H265" s="61"/>
      <c r="I265" s="61"/>
      <c r="J265" s="61"/>
      <c r="K265" s="61"/>
      <c r="L265" s="222"/>
      <c r="M265" s="222"/>
      <c r="N265" s="222"/>
      <c r="O265" s="205"/>
    </row>
    <row r="266" spans="1:15" ht="15" customHeight="1" x14ac:dyDescent="0.2">
      <c r="A266" s="205"/>
      <c r="B266" s="205"/>
      <c r="C266" s="205"/>
      <c r="D266" s="205"/>
      <c r="E266" s="205"/>
      <c r="F266" s="205"/>
      <c r="G266" s="61"/>
      <c r="H266" s="61"/>
      <c r="I266" s="61"/>
      <c r="J266" s="61"/>
      <c r="K266" s="61"/>
      <c r="L266" s="222"/>
      <c r="M266" s="222"/>
      <c r="N266" s="222"/>
      <c r="O266" s="205"/>
    </row>
    <row r="267" spans="1:15" ht="15" customHeight="1" x14ac:dyDescent="0.2">
      <c r="A267" s="205"/>
      <c r="B267" s="205"/>
      <c r="C267" s="205"/>
      <c r="D267" s="205"/>
      <c r="E267" s="205"/>
      <c r="F267" s="205"/>
      <c r="G267" s="61"/>
      <c r="H267" s="61"/>
      <c r="I267" s="61"/>
      <c r="J267" s="61"/>
      <c r="K267" s="61"/>
      <c r="L267" s="222"/>
      <c r="M267" s="222"/>
      <c r="N267" s="222"/>
      <c r="O267" s="205"/>
    </row>
    <row r="268" spans="1:15" ht="15" customHeight="1" x14ac:dyDescent="0.2">
      <c r="A268" s="205"/>
      <c r="B268" s="205"/>
      <c r="C268" s="205"/>
      <c r="D268" s="205"/>
      <c r="E268" s="205"/>
      <c r="F268" s="205"/>
      <c r="G268" s="61"/>
      <c r="H268" s="61"/>
      <c r="I268" s="61"/>
      <c r="J268" s="61"/>
      <c r="K268" s="61"/>
      <c r="L268" s="222"/>
      <c r="M268" s="222"/>
      <c r="N268" s="222"/>
      <c r="O268" s="205"/>
    </row>
    <row r="269" spans="1:15" ht="15" customHeight="1" x14ac:dyDescent="0.2">
      <c r="A269" s="205"/>
      <c r="B269" s="205"/>
      <c r="C269" s="205"/>
      <c r="D269" s="205"/>
      <c r="E269" s="205"/>
      <c r="F269" s="205"/>
      <c r="G269" s="61"/>
      <c r="H269" s="61"/>
      <c r="I269" s="61"/>
      <c r="J269" s="61"/>
      <c r="K269" s="61"/>
      <c r="L269" s="222"/>
      <c r="M269" s="222"/>
      <c r="N269" s="222"/>
      <c r="O269" s="205"/>
    </row>
    <row r="270" spans="1:15" ht="15" customHeight="1" x14ac:dyDescent="0.2">
      <c r="A270" s="205"/>
      <c r="B270" s="205"/>
      <c r="C270" s="205"/>
      <c r="D270" s="205"/>
      <c r="E270" s="205"/>
      <c r="F270" s="205"/>
      <c r="G270" s="61"/>
      <c r="H270" s="61"/>
      <c r="I270" s="61"/>
      <c r="J270" s="61"/>
      <c r="K270" s="61"/>
      <c r="L270" s="222"/>
      <c r="M270" s="222"/>
      <c r="N270" s="222"/>
      <c r="O270" s="205"/>
    </row>
    <row r="271" spans="1:15" ht="15" customHeight="1" x14ac:dyDescent="0.2">
      <c r="A271" s="205"/>
      <c r="B271" s="205"/>
      <c r="C271" s="205"/>
      <c r="D271" s="205"/>
      <c r="E271" s="205"/>
      <c r="F271" s="205"/>
      <c r="G271" s="61"/>
      <c r="H271" s="61"/>
      <c r="I271" s="61"/>
      <c r="J271" s="61"/>
      <c r="K271" s="61"/>
      <c r="L271" s="222"/>
      <c r="M271" s="222"/>
      <c r="N271" s="222"/>
      <c r="O271" s="205"/>
    </row>
    <row r="272" spans="1:15" ht="15" customHeight="1" x14ac:dyDescent="0.2">
      <c r="A272" s="205"/>
      <c r="B272" s="205"/>
      <c r="C272" s="205"/>
      <c r="D272" s="205"/>
      <c r="E272" s="205"/>
      <c r="F272" s="205"/>
      <c r="G272" s="61"/>
      <c r="H272" s="61"/>
      <c r="I272" s="61"/>
      <c r="J272" s="61"/>
      <c r="K272" s="61"/>
      <c r="L272" s="222"/>
      <c r="M272" s="222"/>
      <c r="N272" s="222"/>
      <c r="O272" s="205"/>
    </row>
    <row r="273" spans="1:15" ht="15" customHeight="1" x14ac:dyDescent="0.2">
      <c r="A273" s="205"/>
      <c r="B273" s="205"/>
      <c r="C273" s="205"/>
      <c r="D273" s="205"/>
      <c r="E273" s="205"/>
      <c r="F273" s="205"/>
      <c r="G273" s="61"/>
      <c r="H273" s="61"/>
      <c r="I273" s="61"/>
      <c r="J273" s="61"/>
      <c r="K273" s="61"/>
      <c r="L273" s="222"/>
      <c r="M273" s="222"/>
      <c r="N273" s="222"/>
      <c r="O273" s="205"/>
    </row>
    <row r="274" spans="1:15" ht="15" customHeight="1" x14ac:dyDescent="0.2">
      <c r="A274" s="205"/>
      <c r="B274" s="205"/>
      <c r="C274" s="205"/>
      <c r="D274" s="205"/>
      <c r="E274" s="205"/>
      <c r="F274" s="205"/>
      <c r="G274" s="61"/>
      <c r="H274" s="61"/>
      <c r="I274" s="61"/>
      <c r="J274" s="61"/>
      <c r="K274" s="61"/>
      <c r="L274" s="222"/>
      <c r="M274" s="222"/>
      <c r="N274" s="222"/>
      <c r="O274" s="205"/>
    </row>
    <row r="275" spans="1:15" ht="15" customHeight="1" x14ac:dyDescent="0.2">
      <c r="A275" s="205"/>
      <c r="B275" s="205"/>
      <c r="C275" s="205"/>
      <c r="D275" s="205"/>
      <c r="E275" s="205"/>
      <c r="F275" s="205"/>
      <c r="G275" s="61"/>
      <c r="H275" s="61"/>
      <c r="I275" s="61"/>
      <c r="J275" s="61"/>
      <c r="K275" s="61"/>
      <c r="L275" s="222"/>
      <c r="M275" s="222"/>
      <c r="N275" s="222"/>
      <c r="O275" s="205"/>
    </row>
    <row r="276" spans="1:15" ht="15" customHeight="1" x14ac:dyDescent="0.2">
      <c r="A276" s="205"/>
      <c r="B276" s="205"/>
      <c r="C276" s="205"/>
      <c r="D276" s="205"/>
      <c r="E276" s="205"/>
      <c r="F276" s="205"/>
      <c r="G276" s="61"/>
      <c r="H276" s="61"/>
      <c r="I276" s="61"/>
      <c r="J276" s="61"/>
      <c r="K276" s="61"/>
      <c r="L276" s="222"/>
      <c r="M276" s="222"/>
      <c r="N276" s="222"/>
      <c r="O276" s="205"/>
    </row>
    <row r="277" spans="1:15" ht="15" customHeight="1" x14ac:dyDescent="0.2">
      <c r="A277" s="205"/>
      <c r="B277" s="205"/>
      <c r="C277" s="205"/>
      <c r="D277" s="205"/>
      <c r="E277" s="205"/>
      <c r="F277" s="205"/>
      <c r="G277" s="61"/>
      <c r="H277" s="61"/>
      <c r="I277" s="61"/>
      <c r="J277" s="61"/>
      <c r="K277" s="61"/>
      <c r="L277" s="222"/>
      <c r="M277" s="222"/>
      <c r="N277" s="222"/>
      <c r="O277" s="205"/>
    </row>
    <row r="278" spans="1:15" ht="15" customHeight="1" x14ac:dyDescent="0.2">
      <c r="A278" s="205"/>
      <c r="B278" s="205"/>
      <c r="C278" s="205"/>
      <c r="D278" s="205"/>
      <c r="E278" s="205"/>
      <c r="F278" s="205"/>
      <c r="G278" s="61"/>
      <c r="H278" s="61"/>
      <c r="I278" s="61"/>
      <c r="J278" s="61"/>
      <c r="K278" s="61"/>
      <c r="L278" s="222"/>
      <c r="M278" s="222"/>
      <c r="N278" s="222"/>
      <c r="O278" s="205"/>
    </row>
    <row r="279" spans="1:15" ht="15" customHeight="1" x14ac:dyDescent="0.2">
      <c r="A279" s="205"/>
      <c r="B279" s="205"/>
      <c r="C279" s="205"/>
      <c r="D279" s="205"/>
      <c r="E279" s="205"/>
      <c r="F279" s="205"/>
      <c r="G279" s="61"/>
      <c r="H279" s="61"/>
      <c r="I279" s="61"/>
      <c r="J279" s="61"/>
      <c r="K279" s="61"/>
      <c r="L279" s="222"/>
      <c r="M279" s="222"/>
      <c r="N279" s="222"/>
      <c r="O279" s="205"/>
    </row>
    <row r="280" spans="1:15" ht="15" customHeight="1" x14ac:dyDescent="0.2">
      <c r="A280" s="205"/>
      <c r="B280" s="205"/>
      <c r="C280" s="205"/>
      <c r="D280" s="205"/>
      <c r="E280" s="205"/>
      <c r="F280" s="205"/>
      <c r="G280" s="61"/>
      <c r="H280" s="61"/>
      <c r="I280" s="61"/>
      <c r="J280" s="61"/>
      <c r="K280" s="61"/>
      <c r="L280" s="222"/>
      <c r="M280" s="222"/>
      <c r="N280" s="222"/>
      <c r="O280" s="205"/>
    </row>
    <row r="281" spans="1:15" ht="15" customHeight="1" x14ac:dyDescent="0.2">
      <c r="A281" s="205"/>
      <c r="B281" s="205"/>
      <c r="C281" s="205"/>
      <c r="D281" s="205"/>
      <c r="E281" s="205"/>
      <c r="F281" s="205"/>
      <c r="G281" s="61"/>
      <c r="H281" s="61"/>
      <c r="I281" s="61"/>
      <c r="J281" s="61"/>
      <c r="K281" s="61"/>
      <c r="L281" s="222"/>
      <c r="M281" s="222"/>
      <c r="N281" s="222"/>
      <c r="O281" s="205"/>
    </row>
    <row r="282" spans="1:15" ht="15" customHeight="1" x14ac:dyDescent="0.2">
      <c r="A282" s="205"/>
      <c r="B282" s="205"/>
      <c r="C282" s="205"/>
      <c r="D282" s="205"/>
      <c r="E282" s="205"/>
      <c r="F282" s="205"/>
      <c r="G282" s="61"/>
      <c r="H282" s="61"/>
      <c r="I282" s="61"/>
      <c r="J282" s="61"/>
      <c r="K282" s="61"/>
      <c r="L282" s="222"/>
      <c r="M282" s="222"/>
      <c r="N282" s="222"/>
      <c r="O282" s="205"/>
    </row>
    <row r="283" spans="1:15" ht="15" customHeight="1" x14ac:dyDescent="0.2">
      <c r="A283" s="205"/>
      <c r="B283" s="205"/>
      <c r="C283" s="205"/>
      <c r="D283" s="205"/>
      <c r="E283" s="205"/>
      <c r="F283" s="205"/>
      <c r="G283" s="61"/>
      <c r="H283" s="61"/>
      <c r="I283" s="61"/>
      <c r="J283" s="61"/>
      <c r="K283" s="61"/>
      <c r="L283" s="222"/>
      <c r="M283" s="222"/>
      <c r="N283" s="222"/>
      <c r="O283" s="205"/>
    </row>
    <row r="284" spans="1:15" ht="15" customHeight="1" x14ac:dyDescent="0.2">
      <c r="A284" s="205"/>
      <c r="B284" s="205"/>
      <c r="C284" s="205"/>
      <c r="D284" s="205"/>
      <c r="E284" s="205"/>
      <c r="F284" s="205"/>
      <c r="G284" s="61"/>
      <c r="H284" s="61"/>
      <c r="I284" s="61"/>
      <c r="J284" s="61"/>
      <c r="K284" s="61"/>
      <c r="L284" s="222"/>
      <c r="M284" s="222"/>
      <c r="N284" s="222"/>
      <c r="O284" s="205"/>
    </row>
    <row r="285" spans="1:15" ht="15" customHeight="1" x14ac:dyDescent="0.2">
      <c r="A285" s="205"/>
      <c r="B285" s="205"/>
      <c r="C285" s="205"/>
      <c r="D285" s="205"/>
      <c r="E285" s="205"/>
      <c r="F285" s="205"/>
      <c r="G285" s="61"/>
      <c r="H285" s="61"/>
      <c r="I285" s="61"/>
      <c r="J285" s="61"/>
      <c r="K285" s="61"/>
      <c r="L285" s="222"/>
      <c r="M285" s="222"/>
      <c r="N285" s="222"/>
      <c r="O285" s="205"/>
    </row>
    <row r="286" spans="1:15" ht="15" customHeight="1" x14ac:dyDescent="0.2">
      <c r="A286" s="205"/>
      <c r="B286" s="205"/>
      <c r="C286" s="205"/>
      <c r="D286" s="205"/>
      <c r="E286" s="205"/>
      <c r="F286" s="205"/>
      <c r="G286" s="61"/>
      <c r="H286" s="61"/>
      <c r="I286" s="61"/>
      <c r="J286" s="61"/>
      <c r="K286" s="61"/>
      <c r="L286" s="222"/>
      <c r="M286" s="222"/>
      <c r="N286" s="222"/>
      <c r="O286" s="205"/>
    </row>
    <row r="287" spans="1:15" ht="15" customHeight="1" x14ac:dyDescent="0.2">
      <c r="A287" s="205"/>
      <c r="B287" s="205"/>
      <c r="C287" s="205"/>
      <c r="D287" s="205"/>
      <c r="E287" s="205"/>
      <c r="F287" s="205"/>
      <c r="G287" s="61"/>
      <c r="H287" s="61"/>
      <c r="I287" s="61"/>
      <c r="J287" s="61"/>
      <c r="K287" s="61"/>
      <c r="L287" s="222"/>
      <c r="M287" s="222"/>
      <c r="N287" s="222"/>
      <c r="O287" s="205"/>
    </row>
    <row r="288" spans="1:15" ht="15" customHeight="1" x14ac:dyDescent="0.2">
      <c r="A288" s="205"/>
      <c r="B288" s="205"/>
      <c r="C288" s="205"/>
      <c r="D288" s="205"/>
      <c r="E288" s="205"/>
      <c r="F288" s="205"/>
      <c r="G288" s="61"/>
      <c r="H288" s="61"/>
      <c r="I288" s="61"/>
      <c r="J288" s="61"/>
      <c r="K288" s="61"/>
      <c r="L288" s="222"/>
      <c r="M288" s="222"/>
      <c r="N288" s="222"/>
      <c r="O288" s="205"/>
    </row>
    <row r="289" spans="1:15" ht="15" customHeight="1" x14ac:dyDescent="0.2">
      <c r="A289" s="205"/>
      <c r="B289" s="205"/>
      <c r="C289" s="205"/>
      <c r="D289" s="205"/>
      <c r="E289" s="205"/>
      <c r="F289" s="205"/>
      <c r="G289" s="61"/>
      <c r="H289" s="61"/>
      <c r="I289" s="61"/>
      <c r="J289" s="61"/>
      <c r="K289" s="61"/>
      <c r="L289" s="222"/>
      <c r="M289" s="222"/>
      <c r="N289" s="222"/>
      <c r="O289" s="205"/>
    </row>
    <row r="290" spans="1:15" ht="15" customHeight="1" x14ac:dyDescent="0.2">
      <c r="A290" s="205"/>
      <c r="B290" s="205"/>
      <c r="C290" s="205"/>
      <c r="D290" s="205"/>
      <c r="E290" s="205"/>
      <c r="F290" s="205"/>
      <c r="G290" s="61"/>
      <c r="H290" s="61"/>
      <c r="I290" s="61"/>
      <c r="J290" s="61"/>
      <c r="K290" s="61"/>
      <c r="L290" s="222"/>
      <c r="M290" s="222"/>
      <c r="N290" s="222"/>
      <c r="O290" s="205"/>
    </row>
    <row r="291" spans="1:15" ht="15" customHeight="1" x14ac:dyDescent="0.2">
      <c r="A291" s="205"/>
      <c r="B291" s="205"/>
      <c r="C291" s="205"/>
      <c r="D291" s="205"/>
      <c r="E291" s="205"/>
      <c r="F291" s="205"/>
      <c r="G291" s="61"/>
      <c r="H291" s="61"/>
      <c r="I291" s="61"/>
      <c r="J291" s="61"/>
      <c r="K291" s="61"/>
      <c r="L291" s="222"/>
      <c r="M291" s="222"/>
      <c r="N291" s="222"/>
      <c r="O291" s="205"/>
    </row>
    <row r="292" spans="1:15" ht="15" customHeight="1" x14ac:dyDescent="0.2">
      <c r="A292" s="205"/>
      <c r="B292" s="205"/>
      <c r="C292" s="205"/>
      <c r="D292" s="205"/>
      <c r="E292" s="205"/>
      <c r="F292" s="205"/>
      <c r="G292" s="61"/>
      <c r="H292" s="61"/>
      <c r="I292" s="61"/>
      <c r="J292" s="61"/>
      <c r="K292" s="61"/>
      <c r="L292" s="222"/>
      <c r="M292" s="222"/>
      <c r="N292" s="222"/>
      <c r="O292" s="205"/>
    </row>
    <row r="293" spans="1:15" ht="15" customHeight="1" x14ac:dyDescent="0.2">
      <c r="A293" s="205"/>
      <c r="B293" s="205"/>
      <c r="C293" s="205"/>
      <c r="D293" s="205"/>
      <c r="E293" s="205"/>
      <c r="F293" s="205"/>
      <c r="G293" s="61"/>
      <c r="H293" s="61"/>
      <c r="I293" s="61"/>
      <c r="J293" s="61"/>
      <c r="K293" s="61"/>
      <c r="L293" s="222"/>
      <c r="M293" s="222"/>
      <c r="N293" s="222"/>
      <c r="O293" s="205"/>
    </row>
    <row r="294" spans="1:15" ht="15" customHeight="1" x14ac:dyDescent="0.2">
      <c r="A294" s="205"/>
      <c r="B294" s="205"/>
      <c r="C294" s="205"/>
      <c r="D294" s="205"/>
      <c r="E294" s="205"/>
      <c r="F294" s="205"/>
      <c r="G294" s="61"/>
      <c r="H294" s="61"/>
      <c r="I294" s="61"/>
      <c r="J294" s="61"/>
      <c r="K294" s="61"/>
      <c r="L294" s="222"/>
      <c r="M294" s="222"/>
      <c r="N294" s="222"/>
      <c r="O294" s="205"/>
    </row>
    <row r="295" spans="1:15" ht="15" customHeight="1" x14ac:dyDescent="0.2">
      <c r="A295" s="205"/>
      <c r="B295" s="205"/>
      <c r="C295" s="205"/>
      <c r="D295" s="205"/>
      <c r="E295" s="205"/>
      <c r="F295" s="205"/>
      <c r="G295" s="61"/>
      <c r="H295" s="61"/>
      <c r="I295" s="61"/>
      <c r="J295" s="61"/>
      <c r="K295" s="61"/>
      <c r="L295" s="222"/>
      <c r="M295" s="222"/>
      <c r="N295" s="222"/>
      <c r="O295" s="205"/>
    </row>
    <row r="296" spans="1:15" ht="15" customHeight="1" x14ac:dyDescent="0.2">
      <c r="A296" s="205"/>
      <c r="B296" s="205"/>
      <c r="C296" s="205"/>
      <c r="D296" s="205"/>
      <c r="E296" s="205"/>
      <c r="F296" s="205"/>
      <c r="G296" s="61"/>
      <c r="H296" s="61"/>
      <c r="I296" s="61"/>
      <c r="J296" s="61"/>
      <c r="K296" s="61"/>
      <c r="L296" s="222"/>
      <c r="M296" s="222"/>
      <c r="N296" s="222"/>
      <c r="O296" s="205"/>
    </row>
    <row r="297" spans="1:15" ht="15" customHeight="1" x14ac:dyDescent="0.2">
      <c r="A297" s="205"/>
      <c r="B297" s="205"/>
      <c r="C297" s="205"/>
      <c r="D297" s="205"/>
      <c r="E297" s="205"/>
      <c r="F297" s="205"/>
      <c r="G297" s="61"/>
      <c r="H297" s="61"/>
      <c r="I297" s="61"/>
      <c r="J297" s="61"/>
      <c r="K297" s="61"/>
      <c r="L297" s="222"/>
      <c r="M297" s="222"/>
      <c r="N297" s="222"/>
      <c r="O297" s="205"/>
    </row>
    <row r="298" spans="1:15" ht="15" customHeight="1" x14ac:dyDescent="0.2">
      <c r="A298" s="205"/>
      <c r="B298" s="205"/>
      <c r="C298" s="205"/>
      <c r="D298" s="205"/>
      <c r="E298" s="205"/>
      <c r="F298" s="205"/>
      <c r="G298" s="61"/>
      <c r="H298" s="61"/>
      <c r="I298" s="61"/>
      <c r="J298" s="61"/>
      <c r="K298" s="61"/>
      <c r="L298" s="222"/>
      <c r="M298" s="222"/>
      <c r="N298" s="222"/>
      <c r="O298" s="205"/>
    </row>
    <row r="299" spans="1:15" ht="15" customHeight="1" x14ac:dyDescent="0.2">
      <c r="A299" s="205"/>
      <c r="B299" s="205"/>
      <c r="C299" s="205"/>
      <c r="D299" s="205"/>
      <c r="E299" s="205"/>
      <c r="F299" s="205"/>
      <c r="G299" s="61"/>
      <c r="H299" s="61"/>
      <c r="I299" s="61"/>
      <c r="J299" s="61"/>
      <c r="K299" s="61"/>
      <c r="L299" s="222"/>
      <c r="M299" s="222"/>
      <c r="N299" s="222"/>
      <c r="O299" s="205"/>
    </row>
    <row r="300" spans="1:15" ht="15" customHeight="1" x14ac:dyDescent="0.2">
      <c r="A300" s="205"/>
      <c r="B300" s="205"/>
      <c r="C300" s="205"/>
      <c r="D300" s="205"/>
      <c r="E300" s="205"/>
      <c r="F300" s="205"/>
      <c r="G300" s="61"/>
      <c r="H300" s="61"/>
      <c r="I300" s="61"/>
      <c r="J300" s="61"/>
      <c r="K300" s="61"/>
      <c r="L300" s="222"/>
      <c r="M300" s="222"/>
      <c r="N300" s="222"/>
      <c r="O300" s="205"/>
    </row>
    <row r="301" spans="1:15" ht="15" customHeight="1" x14ac:dyDescent="0.2">
      <c r="A301" s="205"/>
      <c r="B301" s="205"/>
      <c r="C301" s="205"/>
      <c r="D301" s="205"/>
      <c r="E301" s="205"/>
      <c r="F301" s="205"/>
      <c r="G301" s="61"/>
      <c r="H301" s="61"/>
      <c r="I301" s="61"/>
      <c r="J301" s="61"/>
      <c r="K301" s="61"/>
      <c r="L301" s="222"/>
      <c r="M301" s="222"/>
      <c r="N301" s="222"/>
      <c r="O301" s="205"/>
    </row>
    <row r="302" spans="1:15" ht="15" customHeight="1" x14ac:dyDescent="0.2">
      <c r="A302" s="205"/>
      <c r="B302" s="205"/>
      <c r="C302" s="205"/>
      <c r="D302" s="205"/>
      <c r="E302" s="205"/>
      <c r="F302" s="205"/>
      <c r="G302" s="61"/>
      <c r="H302" s="61"/>
      <c r="I302" s="61"/>
      <c r="J302" s="61"/>
      <c r="K302" s="61"/>
      <c r="L302" s="222"/>
      <c r="M302" s="222"/>
      <c r="N302" s="222"/>
      <c r="O302" s="205"/>
    </row>
    <row r="303" spans="1:15" ht="15" customHeight="1" x14ac:dyDescent="0.2">
      <c r="A303" s="205"/>
      <c r="B303" s="205"/>
      <c r="C303" s="205"/>
      <c r="D303" s="205"/>
      <c r="E303" s="205"/>
      <c r="F303" s="205"/>
      <c r="G303" s="61"/>
      <c r="H303" s="61"/>
      <c r="I303" s="61"/>
      <c r="J303" s="61"/>
      <c r="K303" s="61"/>
      <c r="L303" s="222"/>
      <c r="M303" s="222"/>
      <c r="N303" s="222"/>
      <c r="O303" s="205"/>
    </row>
    <row r="304" spans="1:15" ht="15" customHeight="1" x14ac:dyDescent="0.2">
      <c r="A304" s="205"/>
      <c r="B304" s="205"/>
      <c r="C304" s="205"/>
      <c r="D304" s="205"/>
      <c r="E304" s="205"/>
      <c r="F304" s="205"/>
      <c r="G304" s="61"/>
      <c r="H304" s="61"/>
      <c r="I304" s="61"/>
      <c r="J304" s="61"/>
      <c r="K304" s="61"/>
      <c r="L304" s="222"/>
      <c r="M304" s="222"/>
      <c r="N304" s="222"/>
      <c r="O304" s="205"/>
    </row>
    <row r="305" spans="1:15" ht="15" customHeight="1" x14ac:dyDescent="0.2">
      <c r="A305" s="205"/>
      <c r="B305" s="205"/>
      <c r="C305" s="205"/>
      <c r="D305" s="205"/>
      <c r="E305" s="205"/>
      <c r="F305" s="205"/>
      <c r="G305" s="61"/>
      <c r="H305" s="61"/>
      <c r="I305" s="61"/>
      <c r="J305" s="61"/>
      <c r="K305" s="61"/>
      <c r="L305" s="222"/>
      <c r="M305" s="222"/>
      <c r="N305" s="222"/>
      <c r="O305" s="205"/>
    </row>
    <row r="306" spans="1:15" ht="15" customHeight="1" x14ac:dyDescent="0.2">
      <c r="A306" s="205"/>
      <c r="B306" s="205"/>
      <c r="C306" s="205"/>
      <c r="D306" s="205"/>
      <c r="E306" s="205"/>
      <c r="F306" s="205"/>
      <c r="G306" s="61"/>
      <c r="H306" s="61"/>
      <c r="I306" s="61"/>
      <c r="J306" s="61"/>
      <c r="K306" s="61"/>
      <c r="L306" s="222"/>
      <c r="M306" s="222"/>
      <c r="N306" s="222"/>
      <c r="O306" s="205"/>
    </row>
    <row r="307" spans="1:15" ht="15" customHeight="1" x14ac:dyDescent="0.2">
      <c r="A307" s="205"/>
      <c r="B307" s="205"/>
      <c r="C307" s="205"/>
      <c r="D307" s="205"/>
      <c r="E307" s="205"/>
      <c r="F307" s="205"/>
      <c r="G307" s="61"/>
      <c r="H307" s="61"/>
      <c r="I307" s="61"/>
      <c r="J307" s="61"/>
      <c r="K307" s="61"/>
      <c r="L307" s="222"/>
      <c r="M307" s="222"/>
      <c r="N307" s="222"/>
      <c r="O307" s="205"/>
    </row>
    <row r="308" spans="1:15" ht="15" customHeight="1" x14ac:dyDescent="0.2">
      <c r="A308" s="205"/>
      <c r="B308" s="205"/>
      <c r="C308" s="205"/>
      <c r="D308" s="205"/>
      <c r="E308" s="205"/>
      <c r="F308" s="205"/>
      <c r="G308" s="61"/>
      <c r="H308" s="61"/>
      <c r="I308" s="61"/>
      <c r="J308" s="61"/>
      <c r="K308" s="61"/>
      <c r="L308" s="222"/>
      <c r="M308" s="222"/>
      <c r="N308" s="222"/>
      <c r="O308" s="205"/>
    </row>
    <row r="309" spans="1:15" ht="15" customHeight="1" x14ac:dyDescent="0.2">
      <c r="A309" s="205"/>
      <c r="B309" s="205"/>
      <c r="C309" s="205"/>
      <c r="D309" s="205"/>
      <c r="E309" s="205"/>
      <c r="F309" s="205"/>
      <c r="G309" s="61"/>
      <c r="H309" s="61"/>
      <c r="I309" s="61"/>
      <c r="J309" s="61"/>
      <c r="K309" s="61"/>
      <c r="L309" s="222"/>
      <c r="M309" s="222"/>
      <c r="N309" s="222"/>
      <c r="O309" s="205"/>
    </row>
    <row r="310" spans="1:15" ht="15" customHeight="1" x14ac:dyDescent="0.2">
      <c r="A310" s="205"/>
      <c r="B310" s="205"/>
      <c r="C310" s="205"/>
      <c r="D310" s="205"/>
      <c r="E310" s="205"/>
      <c r="F310" s="205"/>
      <c r="G310" s="61"/>
      <c r="H310" s="61"/>
      <c r="I310" s="61"/>
      <c r="J310" s="61"/>
      <c r="K310" s="61"/>
      <c r="L310" s="222"/>
      <c r="M310" s="222"/>
      <c r="N310" s="222"/>
      <c r="O310" s="205"/>
    </row>
    <row r="311" spans="1:15" ht="15" customHeight="1" x14ac:dyDescent="0.2">
      <c r="A311" s="205"/>
      <c r="B311" s="205"/>
      <c r="C311" s="205"/>
      <c r="D311" s="205"/>
      <c r="E311" s="205"/>
      <c r="F311" s="205"/>
      <c r="G311" s="61"/>
      <c r="H311" s="61"/>
      <c r="I311" s="61"/>
      <c r="J311" s="61"/>
      <c r="K311" s="61"/>
      <c r="L311" s="222"/>
      <c r="M311" s="222"/>
      <c r="N311" s="222"/>
      <c r="O311" s="205"/>
    </row>
    <row r="312" spans="1:15" ht="15" customHeight="1" x14ac:dyDescent="0.2">
      <c r="A312" s="205"/>
      <c r="B312" s="205"/>
      <c r="C312" s="205"/>
      <c r="D312" s="205"/>
      <c r="E312" s="205"/>
      <c r="F312" s="205"/>
      <c r="G312" s="61"/>
      <c r="H312" s="61"/>
      <c r="I312" s="61"/>
      <c r="J312" s="61"/>
      <c r="K312" s="61"/>
      <c r="L312" s="222"/>
      <c r="M312" s="222"/>
      <c r="N312" s="222"/>
      <c r="O312" s="205"/>
    </row>
    <row r="313" spans="1:15" ht="15" customHeight="1" x14ac:dyDescent="0.2">
      <c r="A313" s="205"/>
      <c r="B313" s="205"/>
      <c r="C313" s="205"/>
      <c r="D313" s="205"/>
      <c r="E313" s="205"/>
      <c r="F313" s="205"/>
      <c r="G313" s="61"/>
      <c r="H313" s="61"/>
      <c r="I313" s="61"/>
      <c r="J313" s="61"/>
      <c r="K313" s="61"/>
      <c r="L313" s="222"/>
      <c r="M313" s="222"/>
      <c r="N313" s="222"/>
      <c r="O313" s="205"/>
    </row>
    <row r="314" spans="1:15" ht="15" customHeight="1" x14ac:dyDescent="0.2">
      <c r="A314" s="205"/>
      <c r="B314" s="205"/>
      <c r="C314" s="205"/>
      <c r="D314" s="205"/>
      <c r="E314" s="205"/>
      <c r="F314" s="205"/>
      <c r="G314" s="61"/>
      <c r="H314" s="61"/>
      <c r="I314" s="61"/>
      <c r="J314" s="61"/>
      <c r="K314" s="61"/>
      <c r="L314" s="222"/>
      <c r="M314" s="222"/>
      <c r="N314" s="222"/>
      <c r="O314" s="205"/>
    </row>
    <row r="315" spans="1:15" ht="15" customHeight="1" x14ac:dyDescent="0.2">
      <c r="A315" s="205"/>
      <c r="B315" s="205"/>
      <c r="C315" s="205"/>
      <c r="D315" s="205"/>
      <c r="E315" s="205"/>
      <c r="F315" s="205"/>
      <c r="G315" s="61"/>
      <c r="H315" s="61"/>
      <c r="I315" s="61"/>
      <c r="J315" s="61"/>
      <c r="K315" s="61"/>
      <c r="L315" s="222"/>
      <c r="M315" s="222"/>
      <c r="N315" s="222"/>
      <c r="O315" s="205"/>
    </row>
    <row r="316" spans="1:15" ht="15" customHeight="1" x14ac:dyDescent="0.2">
      <c r="A316" s="205"/>
      <c r="B316" s="205"/>
      <c r="C316" s="205"/>
      <c r="D316" s="205"/>
      <c r="E316" s="205"/>
      <c r="F316" s="205"/>
      <c r="G316" s="61"/>
      <c r="H316" s="61"/>
      <c r="I316" s="61"/>
      <c r="J316" s="61"/>
      <c r="K316" s="61"/>
      <c r="L316" s="222"/>
      <c r="M316" s="222"/>
      <c r="N316" s="222"/>
      <c r="O316" s="205"/>
    </row>
    <row r="317" spans="1:15" ht="15" customHeight="1" x14ac:dyDescent="0.2">
      <c r="A317" s="205"/>
      <c r="B317" s="205"/>
      <c r="C317" s="205"/>
      <c r="D317" s="205"/>
      <c r="E317" s="205"/>
      <c r="F317" s="205"/>
      <c r="G317" s="61"/>
      <c r="H317" s="61"/>
      <c r="I317" s="61"/>
      <c r="J317" s="61"/>
      <c r="K317" s="61"/>
      <c r="L317" s="222"/>
      <c r="M317" s="222"/>
      <c r="N317" s="222"/>
      <c r="O317" s="205"/>
    </row>
    <row r="318" spans="1:15" ht="15" customHeight="1" x14ac:dyDescent="0.2">
      <c r="A318" s="205"/>
      <c r="B318" s="205"/>
      <c r="C318" s="205"/>
      <c r="D318" s="205"/>
      <c r="E318" s="205"/>
      <c r="F318" s="205"/>
      <c r="G318" s="61"/>
      <c r="H318" s="61"/>
      <c r="I318" s="61"/>
      <c r="J318" s="61"/>
      <c r="K318" s="61"/>
      <c r="L318" s="222"/>
      <c r="M318" s="222"/>
      <c r="N318" s="222"/>
      <c r="O318" s="205"/>
    </row>
    <row r="319" spans="1:15" ht="15" customHeight="1" x14ac:dyDescent="0.2">
      <c r="A319" s="205"/>
      <c r="B319" s="205"/>
      <c r="C319" s="205"/>
      <c r="D319" s="205"/>
      <c r="E319" s="205"/>
      <c r="F319" s="205"/>
      <c r="G319" s="61"/>
      <c r="H319" s="61"/>
      <c r="I319" s="61"/>
      <c r="J319" s="61"/>
      <c r="K319" s="61"/>
      <c r="L319" s="222"/>
      <c r="M319" s="222"/>
      <c r="N319" s="222"/>
      <c r="O319" s="205"/>
    </row>
    <row r="320" spans="1:15" ht="15" customHeight="1" x14ac:dyDescent="0.2">
      <c r="A320" s="205"/>
      <c r="B320" s="205"/>
      <c r="C320" s="205"/>
      <c r="D320" s="205"/>
      <c r="E320" s="205"/>
      <c r="F320" s="205"/>
      <c r="G320" s="61"/>
      <c r="H320" s="61"/>
      <c r="I320" s="61"/>
      <c r="J320" s="61"/>
      <c r="K320" s="61"/>
      <c r="L320" s="222"/>
      <c r="M320" s="222"/>
      <c r="N320" s="222"/>
      <c r="O320" s="205"/>
    </row>
    <row r="321" spans="1:15" ht="15" customHeight="1" x14ac:dyDescent="0.2">
      <c r="A321" s="205"/>
      <c r="B321" s="205"/>
      <c r="C321" s="205"/>
      <c r="D321" s="205"/>
      <c r="E321" s="205"/>
      <c r="F321" s="205"/>
      <c r="G321" s="61"/>
      <c r="H321" s="61"/>
      <c r="I321" s="61"/>
      <c r="J321" s="61"/>
      <c r="K321" s="61"/>
      <c r="L321" s="222"/>
      <c r="M321" s="222"/>
      <c r="N321" s="222"/>
      <c r="O321" s="205"/>
    </row>
    <row r="322" spans="1:15" x14ac:dyDescent="0.2">
      <c r="A322" s="205"/>
      <c r="B322" s="205"/>
      <c r="C322" s="205"/>
      <c r="D322" s="205"/>
      <c r="E322" s="205"/>
      <c r="F322" s="205"/>
      <c r="G322" s="61"/>
      <c r="H322" s="61"/>
      <c r="I322" s="61"/>
      <c r="J322" s="61"/>
      <c r="K322" s="61"/>
      <c r="L322" s="222"/>
      <c r="M322" s="222"/>
      <c r="N322" s="222"/>
      <c r="O322" s="205"/>
    </row>
    <row r="323" spans="1:15" x14ac:dyDescent="0.2">
      <c r="A323" s="205"/>
      <c r="B323" s="205"/>
      <c r="C323" s="205"/>
      <c r="D323" s="205"/>
      <c r="E323" s="205"/>
      <c r="F323" s="205"/>
      <c r="G323" s="61"/>
      <c r="H323" s="61"/>
      <c r="I323" s="61"/>
      <c r="J323" s="61"/>
      <c r="K323" s="61"/>
      <c r="L323" s="222"/>
      <c r="M323" s="222"/>
      <c r="N323" s="222"/>
      <c r="O323" s="205"/>
    </row>
    <row r="324" spans="1:15" x14ac:dyDescent="0.2">
      <c r="A324" s="205"/>
      <c r="B324" s="205"/>
      <c r="C324" s="205"/>
      <c r="D324" s="205"/>
      <c r="E324" s="205"/>
      <c r="F324" s="205"/>
      <c r="G324" s="61"/>
      <c r="H324" s="61"/>
      <c r="I324" s="61"/>
      <c r="J324" s="61"/>
      <c r="K324" s="61"/>
      <c r="L324" s="222"/>
      <c r="M324" s="222"/>
      <c r="N324" s="222"/>
      <c r="O324" s="205"/>
    </row>
    <row r="325" spans="1:15" x14ac:dyDescent="0.2">
      <c r="A325" s="205"/>
      <c r="B325" s="205"/>
      <c r="C325" s="205"/>
      <c r="D325" s="205"/>
      <c r="E325" s="205"/>
      <c r="F325" s="205"/>
      <c r="G325" s="61"/>
      <c r="H325" s="61"/>
      <c r="I325" s="61"/>
      <c r="J325" s="61"/>
      <c r="K325" s="61"/>
      <c r="L325" s="222"/>
      <c r="M325" s="222"/>
      <c r="N325" s="222"/>
      <c r="O325" s="205"/>
    </row>
    <row r="326" spans="1:15" x14ac:dyDescent="0.2">
      <c r="A326" s="205"/>
      <c r="B326" s="205"/>
      <c r="C326" s="205"/>
      <c r="D326" s="205"/>
      <c r="E326" s="205"/>
      <c r="F326" s="205"/>
      <c r="G326" s="61"/>
      <c r="H326" s="61"/>
      <c r="I326" s="61"/>
      <c r="J326" s="61"/>
      <c r="K326" s="61"/>
      <c r="L326" s="222"/>
      <c r="M326" s="222"/>
      <c r="N326" s="222"/>
      <c r="O326" s="205"/>
    </row>
    <row r="327" spans="1:15" x14ac:dyDescent="0.2">
      <c r="A327" s="205"/>
      <c r="B327" s="205"/>
      <c r="C327" s="205"/>
      <c r="D327" s="205"/>
      <c r="E327" s="205"/>
      <c r="F327" s="205"/>
      <c r="G327" s="61"/>
      <c r="H327" s="61"/>
      <c r="I327" s="61"/>
      <c r="J327" s="61"/>
      <c r="K327" s="61"/>
      <c r="L327" s="222"/>
      <c r="M327" s="222"/>
      <c r="N327" s="222"/>
      <c r="O327" s="205"/>
    </row>
    <row r="328" spans="1:15" x14ac:dyDescent="0.2">
      <c r="A328" s="205"/>
      <c r="B328" s="205"/>
      <c r="C328" s="205"/>
      <c r="D328" s="205"/>
      <c r="E328" s="205"/>
      <c r="F328" s="205"/>
      <c r="G328" s="61"/>
      <c r="H328" s="61"/>
      <c r="I328" s="61"/>
      <c r="J328" s="61"/>
      <c r="K328" s="61"/>
      <c r="L328" s="222"/>
      <c r="M328" s="222"/>
      <c r="N328" s="222"/>
      <c r="O328" s="205"/>
    </row>
    <row r="329" spans="1:15" x14ac:dyDescent="0.2">
      <c r="A329" s="205"/>
      <c r="B329" s="205"/>
      <c r="C329" s="205"/>
      <c r="D329" s="205"/>
      <c r="E329" s="205"/>
      <c r="F329" s="205"/>
      <c r="G329" s="61"/>
      <c r="H329" s="61"/>
      <c r="I329" s="61"/>
      <c r="J329" s="61"/>
      <c r="K329" s="61"/>
      <c r="L329" s="222"/>
      <c r="M329" s="222"/>
      <c r="N329" s="222"/>
      <c r="O329" s="205"/>
    </row>
    <row r="330" spans="1:15" x14ac:dyDescent="0.2">
      <c r="A330" s="205"/>
      <c r="B330" s="205"/>
      <c r="C330" s="205"/>
      <c r="D330" s="205"/>
      <c r="E330" s="205"/>
      <c r="F330" s="205"/>
      <c r="G330" s="61"/>
      <c r="H330" s="61"/>
      <c r="I330" s="61"/>
      <c r="J330" s="61"/>
      <c r="K330" s="61"/>
      <c r="L330" s="222"/>
      <c r="M330" s="222"/>
      <c r="N330" s="222"/>
      <c r="O330" s="205"/>
    </row>
    <row r="331" spans="1:15" x14ac:dyDescent="0.2">
      <c r="A331" s="205"/>
      <c r="B331" s="205"/>
      <c r="C331" s="205"/>
      <c r="D331" s="205"/>
      <c r="E331" s="205"/>
      <c r="F331" s="205"/>
      <c r="G331" s="61"/>
      <c r="H331" s="61"/>
      <c r="I331" s="61"/>
      <c r="J331" s="61"/>
      <c r="K331" s="61"/>
      <c r="L331" s="222"/>
      <c r="M331" s="222"/>
      <c r="N331" s="222"/>
      <c r="O331" s="205"/>
    </row>
    <row r="332" spans="1:15" x14ac:dyDescent="0.2">
      <c r="A332" s="205"/>
      <c r="B332" s="205"/>
      <c r="C332" s="205"/>
      <c r="D332" s="205"/>
      <c r="E332" s="205"/>
      <c r="F332" s="205"/>
      <c r="G332" s="61"/>
      <c r="H332" s="61"/>
      <c r="I332" s="61"/>
      <c r="J332" s="61"/>
      <c r="K332" s="61"/>
      <c r="L332" s="222"/>
      <c r="M332" s="222"/>
      <c r="N332" s="222"/>
      <c r="O332" s="205"/>
    </row>
    <row r="333" spans="1:15" x14ac:dyDescent="0.2">
      <c r="A333" s="205"/>
      <c r="B333" s="205"/>
      <c r="C333" s="205"/>
      <c r="D333" s="205"/>
      <c r="E333" s="205"/>
      <c r="F333" s="205"/>
      <c r="G333" s="61"/>
      <c r="H333" s="61"/>
      <c r="I333" s="61"/>
      <c r="J333" s="61"/>
      <c r="K333" s="61"/>
      <c r="L333" s="222"/>
      <c r="M333" s="222"/>
      <c r="N333" s="222"/>
      <c r="O333" s="205"/>
    </row>
    <row r="334" spans="1:15" x14ac:dyDescent="0.2">
      <c r="A334" s="205"/>
      <c r="B334" s="205"/>
      <c r="C334" s="205"/>
      <c r="D334" s="205"/>
      <c r="E334" s="205"/>
      <c r="F334" s="205"/>
      <c r="G334" s="61"/>
      <c r="H334" s="61"/>
      <c r="I334" s="61"/>
      <c r="J334" s="61"/>
      <c r="K334" s="61"/>
      <c r="L334" s="222"/>
      <c r="M334" s="222"/>
      <c r="N334" s="222"/>
      <c r="O334" s="205"/>
    </row>
    <row r="335" spans="1:15" x14ac:dyDescent="0.2">
      <c r="A335" s="205"/>
      <c r="B335" s="205"/>
      <c r="C335" s="205"/>
      <c r="D335" s="205"/>
      <c r="E335" s="205"/>
      <c r="F335" s="205"/>
      <c r="G335" s="61"/>
      <c r="H335" s="61"/>
      <c r="I335" s="61"/>
      <c r="J335" s="61"/>
      <c r="K335" s="61"/>
      <c r="L335" s="222"/>
      <c r="M335" s="222"/>
      <c r="N335" s="222"/>
      <c r="O335" s="205"/>
    </row>
    <row r="336" spans="1:15" x14ac:dyDescent="0.2">
      <c r="A336" s="205"/>
      <c r="B336" s="205"/>
      <c r="C336" s="205"/>
      <c r="D336" s="205"/>
      <c r="E336" s="205"/>
      <c r="F336" s="205"/>
      <c r="G336" s="61"/>
      <c r="H336" s="61"/>
      <c r="I336" s="61"/>
      <c r="J336" s="61"/>
      <c r="K336" s="61"/>
      <c r="L336" s="222"/>
      <c r="M336" s="222"/>
      <c r="N336" s="222"/>
      <c r="O336" s="205"/>
    </row>
    <row r="337" spans="1:15" x14ac:dyDescent="0.2">
      <c r="A337" s="205"/>
      <c r="B337" s="205"/>
      <c r="C337" s="205"/>
      <c r="D337" s="205"/>
      <c r="E337" s="205"/>
      <c r="F337" s="205"/>
      <c r="G337" s="61"/>
      <c r="H337" s="61"/>
      <c r="I337" s="61"/>
      <c r="J337" s="61"/>
      <c r="K337" s="61"/>
      <c r="L337" s="222"/>
      <c r="M337" s="222"/>
      <c r="N337" s="222"/>
      <c r="O337" s="205"/>
    </row>
    <row r="338" spans="1:15" x14ac:dyDescent="0.2">
      <c r="A338" s="205"/>
      <c r="B338" s="205"/>
      <c r="C338" s="205"/>
      <c r="D338" s="205"/>
      <c r="E338" s="205"/>
      <c r="F338" s="205"/>
      <c r="G338" s="61"/>
      <c r="H338" s="61"/>
      <c r="I338" s="61"/>
      <c r="J338" s="61"/>
      <c r="K338" s="61"/>
      <c r="L338" s="222"/>
      <c r="M338" s="222"/>
      <c r="N338" s="222"/>
      <c r="O338" s="205"/>
    </row>
    <row r="339" spans="1:15" x14ac:dyDescent="0.2">
      <c r="A339" s="205"/>
      <c r="B339" s="205"/>
      <c r="C339" s="205"/>
      <c r="D339" s="205"/>
      <c r="E339" s="205"/>
      <c r="F339" s="205"/>
      <c r="G339" s="61"/>
      <c r="H339" s="61"/>
      <c r="I339" s="61"/>
      <c r="J339" s="61"/>
      <c r="K339" s="61"/>
      <c r="L339" s="222"/>
      <c r="M339" s="222"/>
      <c r="N339" s="222"/>
      <c r="O339" s="205"/>
    </row>
    <row r="340" spans="1:15" x14ac:dyDescent="0.2">
      <c r="A340" s="205"/>
      <c r="B340" s="205"/>
      <c r="C340" s="205"/>
      <c r="D340" s="205"/>
      <c r="E340" s="205"/>
      <c r="F340" s="205"/>
      <c r="G340" s="61"/>
      <c r="H340" s="61"/>
      <c r="I340" s="61"/>
      <c r="J340" s="61"/>
      <c r="K340" s="61"/>
      <c r="L340" s="222"/>
      <c r="M340" s="222"/>
      <c r="N340" s="222"/>
      <c r="O340" s="205"/>
    </row>
    <row r="341" spans="1:15" x14ac:dyDescent="0.2">
      <c r="A341" s="205"/>
      <c r="B341" s="205"/>
      <c r="C341" s="205"/>
      <c r="D341" s="205"/>
      <c r="E341" s="205"/>
      <c r="F341" s="205"/>
      <c r="G341" s="61"/>
      <c r="H341" s="61"/>
      <c r="I341" s="61"/>
      <c r="J341" s="61"/>
      <c r="K341" s="61"/>
      <c r="L341" s="222"/>
      <c r="M341" s="222"/>
      <c r="N341" s="222"/>
      <c r="O341" s="205"/>
    </row>
    <row r="342" spans="1:15" x14ac:dyDescent="0.2">
      <c r="A342" s="205"/>
      <c r="B342" s="205"/>
      <c r="C342" s="205"/>
      <c r="D342" s="205"/>
      <c r="E342" s="205"/>
      <c r="F342" s="205"/>
      <c r="G342" s="61"/>
      <c r="H342" s="61"/>
      <c r="I342" s="61"/>
      <c r="J342" s="61"/>
      <c r="K342" s="61"/>
      <c r="L342" s="222"/>
      <c r="M342" s="222"/>
      <c r="N342" s="222"/>
      <c r="O342" s="205"/>
    </row>
    <row r="343" spans="1:15" x14ac:dyDescent="0.2">
      <c r="A343" s="205"/>
      <c r="B343" s="205"/>
      <c r="C343" s="205"/>
      <c r="D343" s="205"/>
      <c r="E343" s="205"/>
      <c r="F343" s="205"/>
      <c r="G343" s="61"/>
      <c r="H343" s="61"/>
      <c r="I343" s="61"/>
      <c r="J343" s="61"/>
      <c r="K343" s="61"/>
      <c r="L343" s="222"/>
      <c r="M343" s="222"/>
      <c r="N343" s="222"/>
      <c r="O343" s="205"/>
    </row>
    <row r="344" spans="1:15" x14ac:dyDescent="0.2">
      <c r="A344" s="205"/>
      <c r="B344" s="205"/>
      <c r="C344" s="205"/>
      <c r="D344" s="205"/>
      <c r="E344" s="205"/>
      <c r="F344" s="205"/>
      <c r="G344" s="61"/>
      <c r="H344" s="61"/>
      <c r="I344" s="61"/>
      <c r="J344" s="61"/>
      <c r="K344" s="61"/>
      <c r="L344" s="222"/>
      <c r="M344" s="222"/>
      <c r="N344" s="222"/>
      <c r="O344" s="205"/>
    </row>
    <row r="345" spans="1:15" x14ac:dyDescent="0.2">
      <c r="A345" s="205"/>
      <c r="B345" s="205"/>
      <c r="C345" s="205"/>
      <c r="D345" s="205"/>
      <c r="E345" s="205"/>
      <c r="F345" s="205"/>
      <c r="G345" s="61"/>
      <c r="H345" s="61"/>
      <c r="I345" s="61"/>
      <c r="J345" s="61"/>
      <c r="K345" s="61"/>
      <c r="L345" s="222"/>
      <c r="M345" s="222"/>
      <c r="N345" s="222"/>
      <c r="O345" s="205"/>
    </row>
    <row r="346" spans="1:15" x14ac:dyDescent="0.2">
      <c r="A346" s="205"/>
      <c r="B346" s="205"/>
      <c r="C346" s="205"/>
      <c r="D346" s="205"/>
      <c r="E346" s="205"/>
      <c r="F346" s="205"/>
      <c r="G346" s="61"/>
      <c r="H346" s="61"/>
      <c r="I346" s="61"/>
      <c r="J346" s="61"/>
      <c r="K346" s="61"/>
      <c r="L346" s="222"/>
      <c r="M346" s="222"/>
      <c r="N346" s="222"/>
      <c r="O346" s="205"/>
    </row>
    <row r="347" spans="1:15" x14ac:dyDescent="0.2">
      <c r="A347" s="205"/>
      <c r="B347" s="205"/>
      <c r="C347" s="205"/>
      <c r="D347" s="205"/>
      <c r="E347" s="205"/>
      <c r="F347" s="205"/>
      <c r="G347" s="61"/>
      <c r="H347" s="61"/>
      <c r="I347" s="61"/>
      <c r="J347" s="61"/>
      <c r="K347" s="61"/>
      <c r="L347" s="222"/>
      <c r="M347" s="222"/>
      <c r="N347" s="222"/>
      <c r="O347" s="205"/>
    </row>
    <row r="348" spans="1:15" x14ac:dyDescent="0.2">
      <c r="A348" s="205"/>
      <c r="B348" s="205"/>
      <c r="C348" s="205"/>
      <c r="D348" s="205"/>
      <c r="E348" s="205"/>
      <c r="F348" s="205"/>
      <c r="G348" s="61"/>
      <c r="H348" s="61"/>
      <c r="I348" s="61"/>
      <c r="J348" s="61"/>
      <c r="K348" s="61"/>
      <c r="L348" s="222"/>
      <c r="M348" s="222"/>
      <c r="N348" s="222"/>
      <c r="O348" s="205"/>
    </row>
    <row r="349" spans="1:15" x14ac:dyDescent="0.2">
      <c r="A349" s="205"/>
      <c r="B349" s="205"/>
      <c r="C349" s="205"/>
      <c r="D349" s="205"/>
      <c r="E349" s="205"/>
      <c r="F349" s="205"/>
      <c r="G349" s="61"/>
      <c r="H349" s="61"/>
      <c r="I349" s="61"/>
      <c r="J349" s="61"/>
      <c r="K349" s="61"/>
      <c r="L349" s="222"/>
      <c r="M349" s="222"/>
      <c r="N349" s="222"/>
      <c r="O349" s="205"/>
    </row>
    <row r="350" spans="1:15" x14ac:dyDescent="0.2">
      <c r="A350" s="205"/>
      <c r="B350" s="205"/>
      <c r="C350" s="205"/>
      <c r="D350" s="205"/>
      <c r="E350" s="205"/>
      <c r="F350" s="205"/>
      <c r="G350" s="61"/>
      <c r="H350" s="61"/>
      <c r="I350" s="61"/>
      <c r="J350" s="61"/>
      <c r="K350" s="61"/>
      <c r="L350" s="222"/>
      <c r="M350" s="222"/>
      <c r="N350" s="222"/>
      <c r="O350" s="205"/>
    </row>
    <row r="351" spans="1:15" x14ac:dyDescent="0.2">
      <c r="A351" s="205"/>
      <c r="B351" s="205"/>
      <c r="C351" s="205"/>
      <c r="D351" s="205"/>
      <c r="E351" s="205"/>
      <c r="F351" s="205"/>
      <c r="G351" s="61"/>
      <c r="H351" s="61"/>
      <c r="I351" s="61"/>
      <c r="J351" s="61"/>
      <c r="K351" s="61"/>
      <c r="L351" s="222"/>
      <c r="M351" s="222"/>
      <c r="N351" s="222"/>
      <c r="O351" s="205"/>
    </row>
    <row r="352" spans="1:15" x14ac:dyDescent="0.2">
      <c r="A352" s="205"/>
      <c r="B352" s="205"/>
      <c r="C352" s="205"/>
      <c r="D352" s="205"/>
      <c r="E352" s="205"/>
      <c r="F352" s="205"/>
      <c r="G352" s="61"/>
      <c r="H352" s="61"/>
      <c r="I352" s="61"/>
      <c r="J352" s="61"/>
      <c r="K352" s="61"/>
      <c r="L352" s="222"/>
      <c r="M352" s="222"/>
      <c r="N352" s="222"/>
      <c r="O352" s="205"/>
    </row>
    <row r="353" spans="1:15" x14ac:dyDescent="0.2">
      <c r="A353" s="205"/>
      <c r="B353" s="205"/>
      <c r="C353" s="205"/>
      <c r="D353" s="205"/>
      <c r="E353" s="205"/>
      <c r="F353" s="205"/>
      <c r="G353" s="61"/>
      <c r="H353" s="61"/>
      <c r="I353" s="61"/>
      <c r="J353" s="61"/>
      <c r="K353" s="61"/>
      <c r="L353" s="222"/>
      <c r="M353" s="222"/>
      <c r="N353" s="222"/>
      <c r="O353" s="205"/>
    </row>
    <row r="354" spans="1:15" x14ac:dyDescent="0.2">
      <c r="A354" s="205"/>
      <c r="B354" s="205"/>
      <c r="C354" s="205"/>
      <c r="D354" s="205"/>
      <c r="E354" s="205"/>
      <c r="F354" s="205"/>
      <c r="G354" s="61"/>
      <c r="H354" s="61"/>
      <c r="I354" s="61"/>
      <c r="J354" s="61"/>
      <c r="K354" s="61"/>
      <c r="L354" s="222"/>
      <c r="M354" s="222"/>
      <c r="N354" s="222"/>
      <c r="O354" s="205"/>
    </row>
    <row r="355" spans="1:15" x14ac:dyDescent="0.2">
      <c r="A355" s="205"/>
      <c r="B355" s="205"/>
      <c r="C355" s="205"/>
      <c r="D355" s="205"/>
      <c r="E355" s="205"/>
      <c r="F355" s="205"/>
      <c r="G355" s="61"/>
      <c r="H355" s="61"/>
      <c r="I355" s="61"/>
      <c r="J355" s="61"/>
      <c r="K355" s="61"/>
      <c r="L355" s="222"/>
      <c r="M355" s="222"/>
      <c r="N355" s="222"/>
      <c r="O355" s="205"/>
    </row>
    <row r="356" spans="1:15" x14ac:dyDescent="0.2">
      <c r="A356" s="205"/>
      <c r="B356" s="205"/>
      <c r="C356" s="205"/>
      <c r="D356" s="205"/>
      <c r="E356" s="205"/>
      <c r="F356" s="205"/>
      <c r="G356" s="61"/>
      <c r="H356" s="61"/>
      <c r="I356" s="61"/>
      <c r="J356" s="61"/>
      <c r="K356" s="61"/>
      <c r="L356" s="222"/>
      <c r="M356" s="222"/>
      <c r="N356" s="222"/>
      <c r="O356" s="205"/>
    </row>
    <row r="357" spans="1:15" x14ac:dyDescent="0.2">
      <c r="A357" s="205"/>
      <c r="B357" s="205"/>
      <c r="C357" s="205"/>
      <c r="D357" s="205"/>
      <c r="E357" s="205"/>
      <c r="F357" s="205"/>
      <c r="G357" s="61"/>
      <c r="H357" s="61"/>
      <c r="I357" s="61"/>
      <c r="J357" s="61"/>
      <c r="K357" s="61"/>
      <c r="L357" s="222"/>
      <c r="M357" s="222"/>
      <c r="N357" s="222"/>
      <c r="O357" s="205"/>
    </row>
    <row r="358" spans="1:15" x14ac:dyDescent="0.2">
      <c r="A358" s="205"/>
      <c r="B358" s="205"/>
      <c r="C358" s="205"/>
      <c r="D358" s="205"/>
      <c r="E358" s="205"/>
      <c r="F358" s="205"/>
      <c r="G358" s="61"/>
      <c r="H358" s="61"/>
      <c r="I358" s="61"/>
      <c r="J358" s="61"/>
      <c r="K358" s="61"/>
      <c r="L358" s="222"/>
      <c r="M358" s="222"/>
      <c r="N358" s="222"/>
      <c r="O358" s="205"/>
    </row>
    <row r="359" spans="1:15" x14ac:dyDescent="0.2">
      <c r="A359" s="205"/>
      <c r="B359" s="205"/>
      <c r="C359" s="205"/>
      <c r="D359" s="205"/>
      <c r="E359" s="205"/>
      <c r="F359" s="205"/>
      <c r="G359" s="61"/>
      <c r="H359" s="61"/>
      <c r="I359" s="61"/>
      <c r="J359" s="61"/>
      <c r="K359" s="61"/>
      <c r="L359" s="222"/>
      <c r="M359" s="222"/>
      <c r="N359" s="222"/>
      <c r="O359" s="205"/>
    </row>
    <row r="360" spans="1:15" x14ac:dyDescent="0.2">
      <c r="A360" s="205"/>
      <c r="B360" s="205"/>
      <c r="C360" s="205"/>
      <c r="D360" s="205"/>
      <c r="E360" s="205"/>
      <c r="F360" s="205"/>
      <c r="G360" s="61"/>
      <c r="H360" s="61"/>
      <c r="I360" s="61"/>
      <c r="J360" s="61"/>
      <c r="K360" s="61"/>
      <c r="L360" s="222"/>
      <c r="M360" s="222"/>
      <c r="N360" s="222"/>
      <c r="O360" s="205"/>
    </row>
    <row r="361" spans="1:15" x14ac:dyDescent="0.2">
      <c r="A361" s="205"/>
      <c r="B361" s="205"/>
      <c r="C361" s="205"/>
      <c r="D361" s="205"/>
      <c r="E361" s="205"/>
      <c r="F361" s="205"/>
      <c r="G361" s="61"/>
      <c r="H361" s="61"/>
      <c r="I361" s="61"/>
      <c r="J361" s="61"/>
      <c r="K361" s="61"/>
      <c r="L361" s="222"/>
      <c r="M361" s="222"/>
      <c r="N361" s="222"/>
      <c r="O361" s="205"/>
    </row>
    <row r="362" spans="1:15" x14ac:dyDescent="0.2">
      <c r="A362" s="205"/>
      <c r="B362" s="205"/>
      <c r="C362" s="205"/>
      <c r="D362" s="205"/>
      <c r="E362" s="205"/>
      <c r="F362" s="205"/>
      <c r="G362" s="61"/>
      <c r="H362" s="61"/>
      <c r="I362" s="61"/>
      <c r="J362" s="61"/>
      <c r="K362" s="61"/>
      <c r="L362" s="222"/>
      <c r="M362" s="222"/>
      <c r="N362" s="222"/>
      <c r="O362" s="205"/>
    </row>
    <row r="363" spans="1:15" x14ac:dyDescent="0.2">
      <c r="A363" s="205"/>
      <c r="B363" s="205"/>
      <c r="C363" s="205"/>
      <c r="D363" s="205"/>
      <c r="E363" s="205"/>
      <c r="F363" s="205"/>
      <c r="G363" s="61"/>
      <c r="H363" s="61"/>
      <c r="I363" s="61"/>
      <c r="J363" s="61"/>
      <c r="K363" s="61"/>
      <c r="L363" s="222"/>
      <c r="M363" s="222"/>
      <c r="N363" s="222"/>
      <c r="O363" s="205"/>
    </row>
    <row r="364" spans="1:15" x14ac:dyDescent="0.2">
      <c r="A364" s="205"/>
      <c r="B364" s="205"/>
      <c r="C364" s="205"/>
      <c r="D364" s="205"/>
      <c r="E364" s="205"/>
      <c r="F364" s="205"/>
      <c r="G364" s="61"/>
      <c r="H364" s="61"/>
      <c r="I364" s="61"/>
      <c r="J364" s="61"/>
      <c r="K364" s="61"/>
      <c r="L364" s="222"/>
      <c r="M364" s="222"/>
      <c r="N364" s="222"/>
      <c r="O364" s="205"/>
    </row>
    <row r="365" spans="1:15" x14ac:dyDescent="0.2">
      <c r="A365" s="205"/>
      <c r="B365" s="205"/>
      <c r="C365" s="205"/>
      <c r="D365" s="205"/>
      <c r="E365" s="205"/>
      <c r="F365" s="205"/>
      <c r="G365" s="61"/>
      <c r="H365" s="61"/>
      <c r="I365" s="61"/>
      <c r="J365" s="61"/>
      <c r="K365" s="61"/>
      <c r="L365" s="222"/>
      <c r="M365" s="222"/>
      <c r="N365" s="222"/>
      <c r="O365" s="205"/>
    </row>
    <row r="366" spans="1:15" x14ac:dyDescent="0.2">
      <c r="A366" s="205"/>
      <c r="B366" s="205"/>
      <c r="C366" s="205"/>
      <c r="D366" s="205"/>
      <c r="E366" s="205"/>
      <c r="F366" s="205"/>
      <c r="G366" s="61"/>
      <c r="H366" s="61"/>
      <c r="I366" s="61"/>
      <c r="J366" s="61"/>
      <c r="K366" s="61"/>
      <c r="L366" s="222"/>
      <c r="M366" s="222"/>
      <c r="N366" s="222"/>
      <c r="O366" s="205"/>
    </row>
    <row r="367" spans="1:15" x14ac:dyDescent="0.2">
      <c r="A367" s="205"/>
      <c r="B367" s="205"/>
      <c r="C367" s="205"/>
      <c r="D367" s="205"/>
      <c r="E367" s="205"/>
      <c r="F367" s="205"/>
      <c r="G367" s="61"/>
      <c r="H367" s="61"/>
      <c r="I367" s="61"/>
      <c r="J367" s="61"/>
      <c r="K367" s="61"/>
      <c r="L367" s="222"/>
      <c r="M367" s="222"/>
      <c r="N367" s="222"/>
      <c r="O367" s="205"/>
    </row>
    <row r="368" spans="1:15" x14ac:dyDescent="0.2">
      <c r="A368" s="205"/>
      <c r="B368" s="205"/>
      <c r="C368" s="205"/>
      <c r="D368" s="205"/>
      <c r="E368" s="205"/>
      <c r="F368" s="205"/>
      <c r="G368" s="61"/>
      <c r="H368" s="61"/>
      <c r="I368" s="61"/>
      <c r="J368" s="61"/>
      <c r="K368" s="61"/>
      <c r="L368" s="222"/>
      <c r="M368" s="222"/>
      <c r="N368" s="222"/>
      <c r="O368" s="205"/>
    </row>
    <row r="369" spans="1:15" x14ac:dyDescent="0.2">
      <c r="A369" s="205"/>
      <c r="B369" s="205"/>
      <c r="C369" s="205"/>
      <c r="D369" s="205"/>
      <c r="E369" s="205"/>
      <c r="F369" s="205"/>
      <c r="G369" s="61"/>
      <c r="H369" s="61"/>
      <c r="I369" s="61"/>
      <c r="J369" s="61"/>
      <c r="K369" s="61"/>
      <c r="L369" s="222"/>
      <c r="M369" s="222"/>
      <c r="N369" s="222"/>
      <c r="O369" s="205"/>
    </row>
    <row r="370" spans="1:15" x14ac:dyDescent="0.2">
      <c r="A370" s="205"/>
      <c r="B370" s="205"/>
      <c r="C370" s="205"/>
      <c r="D370" s="205"/>
      <c r="E370" s="205"/>
      <c r="F370" s="205"/>
      <c r="G370" s="61"/>
      <c r="H370" s="61"/>
      <c r="I370" s="61"/>
      <c r="J370" s="61"/>
      <c r="K370" s="61"/>
      <c r="L370" s="222"/>
      <c r="M370" s="222"/>
      <c r="N370" s="222"/>
      <c r="O370" s="205"/>
    </row>
    <row r="371" spans="1:15" x14ac:dyDescent="0.2">
      <c r="A371" s="205"/>
      <c r="B371" s="205"/>
      <c r="C371" s="205"/>
      <c r="D371" s="205"/>
      <c r="E371" s="205"/>
      <c r="F371" s="205"/>
      <c r="G371" s="61"/>
      <c r="H371" s="61"/>
      <c r="I371" s="61"/>
      <c r="J371" s="61"/>
      <c r="K371" s="61"/>
      <c r="L371" s="222"/>
      <c r="M371" s="222"/>
      <c r="N371" s="222"/>
      <c r="O371" s="205"/>
    </row>
    <row r="372" spans="1:15" x14ac:dyDescent="0.2">
      <c r="A372" s="205"/>
      <c r="B372" s="205"/>
      <c r="C372" s="205"/>
      <c r="D372" s="205"/>
      <c r="E372" s="205"/>
      <c r="F372" s="205"/>
      <c r="G372" s="61"/>
      <c r="H372" s="61"/>
      <c r="I372" s="61"/>
      <c r="J372" s="61"/>
      <c r="K372" s="61"/>
      <c r="L372" s="222"/>
      <c r="M372" s="222"/>
      <c r="N372" s="222"/>
      <c r="O372" s="205"/>
    </row>
    <row r="373" spans="1:15" x14ac:dyDescent="0.2">
      <c r="A373" s="205"/>
      <c r="B373" s="205"/>
      <c r="C373" s="205"/>
      <c r="D373" s="205"/>
      <c r="E373" s="205"/>
      <c r="F373" s="205"/>
      <c r="G373" s="61"/>
      <c r="H373" s="61"/>
      <c r="I373" s="61"/>
      <c r="J373" s="61"/>
      <c r="K373" s="61"/>
      <c r="L373" s="222"/>
      <c r="M373" s="222"/>
      <c r="N373" s="222"/>
      <c r="O373" s="205"/>
    </row>
    <row r="374" spans="1:15" x14ac:dyDescent="0.2">
      <c r="A374" s="205"/>
      <c r="B374" s="205"/>
      <c r="C374" s="205"/>
      <c r="D374" s="205"/>
      <c r="E374" s="205"/>
      <c r="F374" s="205"/>
      <c r="G374" s="61"/>
      <c r="H374" s="61"/>
      <c r="I374" s="61"/>
      <c r="J374" s="61"/>
      <c r="K374" s="61"/>
      <c r="L374" s="222"/>
      <c r="M374" s="222"/>
      <c r="N374" s="222"/>
      <c r="O374" s="205"/>
    </row>
    <row r="375" spans="1:15" x14ac:dyDescent="0.2">
      <c r="A375" s="205"/>
      <c r="B375" s="205"/>
      <c r="C375" s="205"/>
      <c r="D375" s="205"/>
      <c r="E375" s="205"/>
      <c r="F375" s="205"/>
      <c r="G375" s="61"/>
      <c r="H375" s="61"/>
      <c r="I375" s="61"/>
      <c r="J375" s="61"/>
      <c r="K375" s="61"/>
      <c r="L375" s="222"/>
      <c r="M375" s="222"/>
      <c r="N375" s="222"/>
      <c r="O375" s="205"/>
    </row>
    <row r="376" spans="1:15" x14ac:dyDescent="0.2">
      <c r="A376" s="205"/>
      <c r="B376" s="205"/>
      <c r="C376" s="205"/>
      <c r="D376" s="205"/>
      <c r="E376" s="205"/>
      <c r="F376" s="205"/>
      <c r="G376" s="61"/>
      <c r="H376" s="61"/>
      <c r="I376" s="61"/>
      <c r="J376" s="61"/>
      <c r="K376" s="61"/>
      <c r="L376" s="222"/>
      <c r="M376" s="222"/>
      <c r="N376" s="222"/>
      <c r="O376" s="205"/>
    </row>
    <row r="377" spans="1:15" x14ac:dyDescent="0.2">
      <c r="A377" s="205"/>
      <c r="B377" s="205"/>
      <c r="C377" s="205"/>
      <c r="D377" s="205"/>
      <c r="E377" s="205"/>
      <c r="F377" s="205"/>
      <c r="G377" s="61"/>
      <c r="H377" s="61"/>
      <c r="I377" s="61"/>
      <c r="J377" s="61"/>
      <c r="K377" s="61"/>
      <c r="L377" s="222"/>
      <c r="M377" s="222"/>
      <c r="N377" s="222"/>
      <c r="O377" s="205"/>
    </row>
    <row r="378" spans="1:15" x14ac:dyDescent="0.2">
      <c r="A378" s="205"/>
      <c r="B378" s="205"/>
      <c r="C378" s="205"/>
      <c r="D378" s="205"/>
      <c r="E378" s="205"/>
      <c r="F378" s="205"/>
      <c r="G378" s="61"/>
      <c r="H378" s="61"/>
      <c r="I378" s="61"/>
      <c r="J378" s="61"/>
      <c r="K378" s="61"/>
      <c r="L378" s="222"/>
      <c r="M378" s="222"/>
      <c r="N378" s="222"/>
      <c r="O378" s="205"/>
    </row>
    <row r="379" spans="1:15" x14ac:dyDescent="0.2">
      <c r="A379" s="205"/>
      <c r="B379" s="205"/>
      <c r="C379" s="205"/>
      <c r="D379" s="205"/>
      <c r="E379" s="205"/>
      <c r="F379" s="205"/>
      <c r="G379" s="61"/>
      <c r="H379" s="61"/>
      <c r="I379" s="61"/>
      <c r="J379" s="61"/>
      <c r="K379" s="61"/>
      <c r="L379" s="222"/>
      <c r="M379" s="222"/>
      <c r="N379" s="222"/>
      <c r="O379" s="205"/>
    </row>
    <row r="380" spans="1:15" x14ac:dyDescent="0.2">
      <c r="A380" s="205"/>
      <c r="B380" s="205"/>
      <c r="C380" s="205"/>
      <c r="D380" s="205"/>
      <c r="E380" s="205"/>
      <c r="F380" s="205"/>
      <c r="G380" s="61"/>
      <c r="H380" s="61"/>
      <c r="I380" s="61"/>
      <c r="J380" s="61"/>
      <c r="K380" s="61"/>
      <c r="L380" s="222"/>
      <c r="M380" s="222"/>
      <c r="N380" s="222"/>
      <c r="O380" s="205"/>
    </row>
    <row r="381" spans="1:15" x14ac:dyDescent="0.2">
      <c r="A381" s="205"/>
      <c r="B381" s="205"/>
      <c r="C381" s="205"/>
      <c r="D381" s="205"/>
      <c r="E381" s="205"/>
      <c r="F381" s="205"/>
      <c r="G381" s="61"/>
      <c r="H381" s="61"/>
      <c r="I381" s="61"/>
      <c r="J381" s="61"/>
      <c r="K381" s="61"/>
      <c r="L381" s="222"/>
      <c r="M381" s="222"/>
      <c r="N381" s="222"/>
      <c r="O381" s="205"/>
    </row>
    <row r="382" spans="1:15" x14ac:dyDescent="0.2">
      <c r="A382" s="205"/>
      <c r="B382" s="205"/>
      <c r="C382" s="205"/>
      <c r="D382" s="205"/>
      <c r="E382" s="205"/>
      <c r="F382" s="205"/>
      <c r="G382" s="61"/>
      <c r="H382" s="61"/>
      <c r="I382" s="61"/>
      <c r="J382" s="61"/>
      <c r="K382" s="61"/>
      <c r="L382" s="222"/>
      <c r="M382" s="222"/>
      <c r="N382" s="222"/>
      <c r="O382" s="205"/>
    </row>
    <row r="383" spans="1:15" x14ac:dyDescent="0.2">
      <c r="A383" s="205"/>
      <c r="B383" s="205"/>
      <c r="C383" s="205"/>
      <c r="D383" s="205"/>
      <c r="E383" s="205"/>
      <c r="F383" s="205"/>
      <c r="G383" s="61"/>
      <c r="H383" s="61"/>
      <c r="I383" s="61"/>
      <c r="J383" s="61"/>
      <c r="K383" s="61"/>
      <c r="L383" s="222"/>
      <c r="M383" s="222"/>
      <c r="N383" s="222"/>
      <c r="O383" s="205"/>
    </row>
    <row r="384" spans="1:15" x14ac:dyDescent="0.2">
      <c r="A384" s="205"/>
      <c r="B384" s="205"/>
      <c r="C384" s="205"/>
      <c r="D384" s="205"/>
      <c r="E384" s="205"/>
      <c r="F384" s="205"/>
      <c r="G384" s="61"/>
      <c r="H384" s="61"/>
      <c r="I384" s="61"/>
      <c r="J384" s="61"/>
      <c r="K384" s="61"/>
      <c r="L384" s="222"/>
      <c r="M384" s="222"/>
      <c r="N384" s="222"/>
      <c r="O384" s="205"/>
    </row>
    <row r="385" spans="1:15" x14ac:dyDescent="0.2">
      <c r="A385" s="205"/>
      <c r="B385" s="205"/>
      <c r="C385" s="205"/>
      <c r="D385" s="205"/>
      <c r="E385" s="205"/>
      <c r="F385" s="205"/>
      <c r="G385" s="61"/>
      <c r="H385" s="61"/>
      <c r="I385" s="61"/>
      <c r="J385" s="61"/>
      <c r="K385" s="61"/>
      <c r="L385" s="222"/>
      <c r="M385" s="222"/>
      <c r="N385" s="222"/>
      <c r="O385" s="205"/>
    </row>
    <row r="386" spans="1:15" x14ac:dyDescent="0.2">
      <c r="A386" s="205"/>
      <c r="B386" s="205"/>
      <c r="C386" s="205"/>
      <c r="D386" s="205"/>
      <c r="E386" s="205"/>
      <c r="F386" s="205"/>
      <c r="G386" s="61"/>
      <c r="H386" s="61"/>
      <c r="I386" s="61"/>
      <c r="J386" s="61"/>
      <c r="K386" s="61"/>
      <c r="L386" s="222"/>
      <c r="M386" s="222"/>
      <c r="N386" s="222"/>
      <c r="O386" s="205"/>
    </row>
    <row r="387" spans="1:15" x14ac:dyDescent="0.2">
      <c r="A387" s="205"/>
      <c r="B387" s="205"/>
      <c r="C387" s="205"/>
      <c r="D387" s="205"/>
      <c r="E387" s="205"/>
      <c r="F387" s="205"/>
      <c r="G387" s="61"/>
      <c r="H387" s="61"/>
      <c r="I387" s="61"/>
      <c r="J387" s="61"/>
      <c r="K387" s="61"/>
      <c r="L387" s="222"/>
      <c r="M387" s="222"/>
      <c r="N387" s="222"/>
      <c r="O387" s="205"/>
    </row>
    <row r="388" spans="1:15" x14ac:dyDescent="0.2">
      <c r="A388" s="205"/>
      <c r="B388" s="205"/>
      <c r="C388" s="205"/>
      <c r="D388" s="205"/>
      <c r="E388" s="205"/>
      <c r="F388" s="205"/>
      <c r="G388" s="61"/>
      <c r="H388" s="61"/>
      <c r="I388" s="61"/>
      <c r="J388" s="61"/>
      <c r="K388" s="61"/>
      <c r="L388" s="222"/>
      <c r="M388" s="222"/>
      <c r="N388" s="222"/>
      <c r="O388" s="205"/>
    </row>
    <row r="389" spans="1:15" x14ac:dyDescent="0.2">
      <c r="A389" s="205"/>
      <c r="B389" s="205"/>
      <c r="C389" s="205"/>
      <c r="D389" s="205"/>
      <c r="E389" s="205"/>
      <c r="F389" s="205"/>
      <c r="G389" s="61"/>
      <c r="H389" s="61"/>
      <c r="I389" s="61"/>
      <c r="J389" s="61"/>
      <c r="K389" s="61"/>
      <c r="L389" s="222"/>
      <c r="M389" s="222"/>
      <c r="N389" s="222"/>
      <c r="O389" s="205"/>
    </row>
    <row r="390" spans="1:15" x14ac:dyDescent="0.2">
      <c r="A390" s="220"/>
      <c r="B390" s="220"/>
      <c r="C390" s="220"/>
      <c r="D390" s="220"/>
      <c r="E390" s="220"/>
      <c r="F390" s="220"/>
      <c r="G390" s="215"/>
      <c r="H390" s="215"/>
      <c r="I390" s="215"/>
      <c r="J390" s="215"/>
      <c r="K390" s="215"/>
      <c r="L390" s="222"/>
      <c r="M390" s="222"/>
      <c r="N390" s="222"/>
      <c r="O390" s="220"/>
    </row>
    <row r="391" spans="1:15" x14ac:dyDescent="0.2">
      <c r="A391" s="220"/>
      <c r="B391" s="220"/>
      <c r="C391" s="220"/>
      <c r="D391" s="220"/>
      <c r="E391" s="220"/>
      <c r="F391" s="220"/>
      <c r="G391" s="215"/>
      <c r="H391" s="215"/>
      <c r="I391" s="215"/>
      <c r="J391" s="215"/>
      <c r="K391" s="215"/>
      <c r="L391" s="222"/>
      <c r="M391" s="222"/>
      <c r="N391" s="222"/>
      <c r="O391" s="220"/>
    </row>
    <row r="392" spans="1:15" x14ac:dyDescent="0.2">
      <c r="A392" s="220"/>
      <c r="B392" s="220"/>
      <c r="C392" s="220"/>
      <c r="D392" s="220"/>
      <c r="E392" s="220"/>
      <c r="F392" s="220"/>
      <c r="G392" s="215"/>
      <c r="H392" s="215"/>
      <c r="I392" s="215"/>
      <c r="J392" s="215"/>
      <c r="K392" s="215"/>
      <c r="L392" s="222"/>
      <c r="M392" s="222"/>
      <c r="N392" s="222"/>
      <c r="O392" s="220"/>
    </row>
    <row r="393" spans="1:15" x14ac:dyDescent="0.2">
      <c r="A393" s="220"/>
      <c r="B393" s="220"/>
      <c r="C393" s="220"/>
      <c r="D393" s="220"/>
      <c r="E393" s="220"/>
      <c r="F393" s="220"/>
      <c r="G393" s="215"/>
      <c r="H393" s="215"/>
      <c r="I393" s="215"/>
      <c r="J393" s="215"/>
      <c r="K393" s="215"/>
      <c r="L393" s="222"/>
      <c r="M393" s="222"/>
      <c r="N393" s="222"/>
      <c r="O393" s="220"/>
    </row>
    <row r="394" spans="1:15" x14ac:dyDescent="0.2">
      <c r="A394" s="220"/>
      <c r="B394" s="220"/>
      <c r="C394" s="220"/>
      <c r="D394" s="220"/>
      <c r="E394" s="220"/>
      <c r="F394" s="220"/>
      <c r="G394" s="215"/>
      <c r="H394" s="215"/>
      <c r="I394" s="215"/>
      <c r="J394" s="215"/>
      <c r="K394" s="215"/>
      <c r="L394" s="222"/>
      <c r="M394" s="222"/>
      <c r="N394" s="222"/>
      <c r="O394" s="220"/>
    </row>
    <row r="395" spans="1:15" x14ac:dyDescent="0.2">
      <c r="A395" s="220"/>
      <c r="B395" s="220"/>
      <c r="C395" s="220"/>
      <c r="D395" s="220"/>
      <c r="E395" s="220"/>
      <c r="F395" s="220"/>
      <c r="G395" s="215"/>
      <c r="H395" s="215"/>
      <c r="I395" s="215"/>
      <c r="J395" s="215"/>
      <c r="K395" s="215"/>
      <c r="L395" s="222"/>
      <c r="M395" s="222"/>
      <c r="N395" s="222"/>
      <c r="O395" s="220"/>
    </row>
    <row r="396" spans="1:15" x14ac:dyDescent="0.2">
      <c r="A396" s="220"/>
      <c r="B396" s="220"/>
      <c r="C396" s="220"/>
      <c r="D396" s="220"/>
      <c r="E396" s="220"/>
      <c r="F396" s="220"/>
      <c r="G396" s="215"/>
      <c r="H396" s="215"/>
      <c r="I396" s="215"/>
      <c r="J396" s="215"/>
      <c r="K396" s="215"/>
      <c r="L396" s="222"/>
      <c r="M396" s="222"/>
      <c r="N396" s="222"/>
      <c r="O396" s="220"/>
    </row>
    <row r="397" spans="1:15" x14ac:dyDescent="0.2">
      <c r="A397" s="220"/>
      <c r="B397" s="220"/>
      <c r="C397" s="220"/>
      <c r="D397" s="220"/>
      <c r="E397" s="220"/>
      <c r="F397" s="220"/>
      <c r="G397" s="215"/>
      <c r="H397" s="215"/>
      <c r="I397" s="215"/>
      <c r="J397" s="215"/>
      <c r="K397" s="215"/>
      <c r="L397" s="222"/>
      <c r="M397" s="222"/>
      <c r="N397" s="222"/>
      <c r="O397" s="220"/>
    </row>
    <row r="398" spans="1:15" x14ac:dyDescent="0.2">
      <c r="A398" s="220"/>
      <c r="B398" s="220"/>
      <c r="C398" s="220"/>
      <c r="D398" s="220"/>
      <c r="E398" s="220"/>
      <c r="F398" s="220"/>
      <c r="G398" s="215"/>
      <c r="H398" s="215"/>
      <c r="I398" s="215"/>
      <c r="J398" s="215"/>
      <c r="K398" s="215"/>
      <c r="L398" s="222"/>
      <c r="M398" s="222"/>
      <c r="N398" s="222"/>
      <c r="O398" s="220"/>
    </row>
    <row r="399" spans="1:15" x14ac:dyDescent="0.2">
      <c r="A399" s="220"/>
      <c r="B399" s="220"/>
      <c r="C399" s="220"/>
      <c r="D399" s="220"/>
      <c r="E399" s="220"/>
      <c r="F399" s="220"/>
      <c r="G399" s="215"/>
      <c r="H399" s="215"/>
      <c r="I399" s="215"/>
      <c r="J399" s="215"/>
      <c r="K399" s="215"/>
      <c r="L399" s="222"/>
      <c r="M399" s="222"/>
      <c r="N399" s="222"/>
      <c r="O399" s="220"/>
    </row>
    <row r="400" spans="1:15" x14ac:dyDescent="0.2">
      <c r="A400" s="220"/>
      <c r="B400" s="220"/>
      <c r="C400" s="220"/>
      <c r="D400" s="220"/>
      <c r="E400" s="220"/>
      <c r="F400" s="220"/>
      <c r="G400" s="215"/>
      <c r="H400" s="215"/>
      <c r="I400" s="215"/>
      <c r="J400" s="215"/>
      <c r="K400" s="215"/>
      <c r="L400" s="222"/>
      <c r="M400" s="222"/>
      <c r="N400" s="222"/>
      <c r="O400" s="220"/>
    </row>
    <row r="401" spans="1:15" x14ac:dyDescent="0.2">
      <c r="A401" s="220"/>
      <c r="B401" s="220"/>
      <c r="C401" s="220"/>
      <c r="D401" s="220"/>
      <c r="E401" s="220"/>
      <c r="F401" s="220"/>
      <c r="G401" s="215"/>
      <c r="H401" s="215"/>
      <c r="I401" s="215"/>
      <c r="J401" s="215"/>
      <c r="K401" s="215"/>
      <c r="L401" s="222"/>
      <c r="M401" s="222"/>
      <c r="N401" s="222"/>
      <c r="O401" s="220"/>
    </row>
    <row r="402" spans="1:15" x14ac:dyDescent="0.2">
      <c r="A402" s="220"/>
      <c r="B402" s="220"/>
      <c r="C402" s="220"/>
      <c r="D402" s="220"/>
      <c r="E402" s="220"/>
      <c r="F402" s="220"/>
      <c r="G402" s="215"/>
      <c r="H402" s="215"/>
      <c r="I402" s="215"/>
      <c r="J402" s="215"/>
      <c r="K402" s="215"/>
      <c r="L402" s="222"/>
      <c r="M402" s="222"/>
      <c r="N402" s="222"/>
      <c r="O402" s="220"/>
    </row>
    <row r="403" spans="1:15" x14ac:dyDescent="0.2">
      <c r="A403" s="220"/>
      <c r="B403" s="220"/>
      <c r="C403" s="220"/>
      <c r="D403" s="220"/>
      <c r="E403" s="220"/>
      <c r="F403" s="220"/>
      <c r="G403" s="215"/>
      <c r="H403" s="215"/>
      <c r="I403" s="215"/>
      <c r="J403" s="215"/>
      <c r="K403" s="215"/>
      <c r="L403" s="222"/>
      <c r="M403" s="222"/>
      <c r="N403" s="222"/>
      <c r="O403" s="220"/>
    </row>
    <row r="404" spans="1:15" x14ac:dyDescent="0.2">
      <c r="A404" s="220"/>
      <c r="B404" s="220"/>
      <c r="C404" s="220"/>
      <c r="D404" s="220"/>
      <c r="E404" s="220"/>
      <c r="F404" s="220"/>
      <c r="G404" s="215"/>
      <c r="H404" s="215"/>
      <c r="I404" s="215"/>
      <c r="J404" s="215"/>
      <c r="K404" s="215"/>
      <c r="L404" s="222"/>
      <c r="M404" s="222"/>
      <c r="N404" s="222"/>
      <c r="O404" s="220"/>
    </row>
    <row r="405" spans="1:15" x14ac:dyDescent="0.2">
      <c r="A405" s="220"/>
      <c r="B405" s="220"/>
      <c r="C405" s="220"/>
      <c r="D405" s="220"/>
      <c r="E405" s="220"/>
      <c r="F405" s="220"/>
      <c r="G405" s="215"/>
      <c r="H405" s="215"/>
      <c r="I405" s="215"/>
      <c r="J405" s="215"/>
      <c r="K405" s="215"/>
      <c r="L405" s="222"/>
      <c r="M405" s="222"/>
      <c r="N405" s="222"/>
      <c r="O405" s="220"/>
    </row>
    <row r="406" spans="1:15" x14ac:dyDescent="0.2">
      <c r="A406" s="220"/>
      <c r="B406" s="220"/>
      <c r="C406" s="220"/>
      <c r="D406" s="220"/>
      <c r="E406" s="220"/>
      <c r="F406" s="220"/>
      <c r="G406" s="215"/>
      <c r="H406" s="215"/>
      <c r="I406" s="215"/>
      <c r="J406" s="215"/>
      <c r="K406" s="215"/>
      <c r="L406" s="222"/>
      <c r="M406" s="222"/>
      <c r="N406" s="222"/>
      <c r="O406" s="220"/>
    </row>
    <row r="407" spans="1:15" x14ac:dyDescent="0.2">
      <c r="A407" s="220"/>
      <c r="B407" s="220"/>
      <c r="C407" s="220"/>
      <c r="D407" s="220"/>
      <c r="E407" s="220"/>
      <c r="F407" s="220"/>
      <c r="G407" s="215"/>
      <c r="H407" s="215"/>
      <c r="I407" s="215"/>
      <c r="J407" s="215"/>
      <c r="K407" s="215"/>
      <c r="L407" s="222"/>
      <c r="M407" s="222"/>
      <c r="N407" s="222"/>
      <c r="O407" s="220"/>
    </row>
    <row r="408" spans="1:15" x14ac:dyDescent="0.2">
      <c r="A408" s="220"/>
      <c r="B408" s="220"/>
      <c r="C408" s="220"/>
      <c r="D408" s="220"/>
      <c r="E408" s="220"/>
      <c r="F408" s="220"/>
      <c r="G408" s="215"/>
      <c r="H408" s="215"/>
      <c r="I408" s="215"/>
      <c r="J408" s="215"/>
      <c r="K408" s="215"/>
      <c r="L408" s="222"/>
      <c r="M408" s="222"/>
      <c r="N408" s="222"/>
      <c r="O408" s="220"/>
    </row>
    <row r="409" spans="1:15" x14ac:dyDescent="0.2">
      <c r="A409" s="220"/>
      <c r="B409" s="220"/>
      <c r="C409" s="220"/>
      <c r="D409" s="220"/>
      <c r="E409" s="220"/>
      <c r="F409" s="220"/>
      <c r="G409" s="215"/>
      <c r="H409" s="215"/>
      <c r="I409" s="215"/>
      <c r="J409" s="215"/>
      <c r="K409" s="215"/>
      <c r="L409" s="222"/>
      <c r="M409" s="222"/>
      <c r="N409" s="222"/>
      <c r="O409" s="220"/>
    </row>
    <row r="410" spans="1:15" x14ac:dyDescent="0.2">
      <c r="A410" s="220"/>
      <c r="B410" s="220"/>
      <c r="C410" s="220"/>
      <c r="D410" s="220"/>
      <c r="E410" s="220"/>
      <c r="F410" s="220"/>
      <c r="G410" s="215"/>
      <c r="H410" s="215"/>
      <c r="I410" s="215"/>
      <c r="J410" s="215"/>
      <c r="K410" s="215"/>
      <c r="L410" s="222"/>
      <c r="M410" s="222"/>
      <c r="N410" s="222"/>
      <c r="O410" s="220"/>
    </row>
    <row r="411" spans="1:15" x14ac:dyDescent="0.2">
      <c r="A411" s="220"/>
      <c r="B411" s="220"/>
      <c r="C411" s="220"/>
      <c r="D411" s="220"/>
      <c r="E411" s="220"/>
      <c r="F411" s="220"/>
      <c r="G411" s="215"/>
      <c r="H411" s="215"/>
      <c r="I411" s="215"/>
      <c r="J411" s="215"/>
      <c r="K411" s="215"/>
      <c r="L411" s="222"/>
      <c r="M411" s="222"/>
      <c r="N411" s="222"/>
      <c r="O411" s="220"/>
    </row>
    <row r="412" spans="1:15" x14ac:dyDescent="0.2">
      <c r="A412" s="220"/>
      <c r="B412" s="220"/>
      <c r="C412" s="220"/>
      <c r="D412" s="220"/>
      <c r="E412" s="220"/>
      <c r="F412" s="220"/>
      <c r="G412" s="215"/>
      <c r="H412" s="215"/>
      <c r="I412" s="215"/>
      <c r="J412" s="215"/>
      <c r="K412" s="215"/>
      <c r="L412" s="222"/>
      <c r="M412" s="222"/>
      <c r="N412" s="222"/>
      <c r="O412" s="220"/>
    </row>
    <row r="413" spans="1:15" x14ac:dyDescent="0.2">
      <c r="A413" s="220"/>
      <c r="B413" s="220"/>
      <c r="C413" s="220"/>
      <c r="D413" s="220"/>
      <c r="E413" s="220"/>
      <c r="F413" s="220"/>
      <c r="G413" s="215"/>
      <c r="H413" s="215"/>
      <c r="I413" s="215"/>
      <c r="J413" s="215"/>
      <c r="K413" s="215"/>
      <c r="L413" s="222"/>
      <c r="M413" s="222"/>
      <c r="N413" s="222"/>
      <c r="O413" s="220"/>
    </row>
    <row r="414" spans="1:15" x14ac:dyDescent="0.2">
      <c r="A414" s="220"/>
      <c r="B414" s="220"/>
      <c r="C414" s="220"/>
      <c r="D414" s="220"/>
      <c r="E414" s="220"/>
      <c r="F414" s="220"/>
      <c r="G414" s="215"/>
      <c r="H414" s="215"/>
      <c r="I414" s="215"/>
      <c r="J414" s="215"/>
      <c r="K414" s="215"/>
      <c r="L414" s="222"/>
      <c r="M414" s="222"/>
      <c r="N414" s="222"/>
      <c r="O414" s="220"/>
    </row>
    <row r="415" spans="1:15" x14ac:dyDescent="0.2">
      <c r="A415" s="220"/>
      <c r="B415" s="220"/>
      <c r="C415" s="220"/>
      <c r="D415" s="220"/>
      <c r="E415" s="220"/>
      <c r="F415" s="220"/>
      <c r="G415" s="215"/>
      <c r="H415" s="215"/>
      <c r="I415" s="215"/>
      <c r="J415" s="215"/>
      <c r="K415" s="215"/>
      <c r="L415" s="222"/>
      <c r="M415" s="222"/>
      <c r="N415" s="222"/>
      <c r="O415" s="220"/>
    </row>
    <row r="416" spans="1:15" x14ac:dyDescent="0.2">
      <c r="A416" s="220"/>
      <c r="B416" s="220"/>
      <c r="C416" s="220"/>
      <c r="D416" s="220"/>
      <c r="E416" s="220"/>
      <c r="F416" s="220"/>
      <c r="G416" s="215"/>
      <c r="H416" s="215"/>
      <c r="I416" s="215"/>
      <c r="J416" s="215"/>
      <c r="K416" s="215"/>
      <c r="L416" s="222"/>
      <c r="M416" s="222"/>
      <c r="N416" s="222"/>
      <c r="O416" s="220"/>
    </row>
    <row r="417" spans="1:15" x14ac:dyDescent="0.2">
      <c r="A417" s="220"/>
      <c r="B417" s="220"/>
      <c r="C417" s="220"/>
      <c r="D417" s="220"/>
      <c r="E417" s="220"/>
      <c r="F417" s="220"/>
      <c r="G417" s="215"/>
      <c r="H417" s="215"/>
      <c r="I417" s="215"/>
      <c r="J417" s="215"/>
      <c r="K417" s="215"/>
      <c r="L417" s="222"/>
      <c r="M417" s="222"/>
      <c r="N417" s="222"/>
      <c r="O417" s="220"/>
    </row>
    <row r="418" spans="1:15" x14ac:dyDescent="0.2">
      <c r="A418" s="220"/>
      <c r="B418" s="220"/>
      <c r="C418" s="220"/>
      <c r="D418" s="220"/>
      <c r="E418" s="220"/>
      <c r="F418" s="220"/>
      <c r="G418" s="215"/>
      <c r="H418" s="215"/>
      <c r="I418" s="215"/>
      <c r="J418" s="215"/>
      <c r="K418" s="215"/>
      <c r="L418" s="222"/>
      <c r="M418" s="222"/>
      <c r="N418" s="222"/>
      <c r="O418" s="220"/>
    </row>
    <row r="419" spans="1:15" x14ac:dyDescent="0.2">
      <c r="A419" s="220"/>
      <c r="B419" s="220"/>
      <c r="C419" s="220"/>
      <c r="D419" s="220"/>
      <c r="E419" s="220"/>
      <c r="F419" s="220"/>
      <c r="G419" s="215"/>
      <c r="H419" s="215"/>
      <c r="I419" s="215"/>
      <c r="J419" s="215"/>
      <c r="K419" s="215"/>
      <c r="L419" s="222"/>
      <c r="M419" s="222"/>
      <c r="N419" s="222"/>
      <c r="O419" s="220"/>
    </row>
    <row r="420" spans="1:15" x14ac:dyDescent="0.2">
      <c r="A420" s="220"/>
      <c r="B420" s="220"/>
      <c r="C420" s="220"/>
      <c r="G420" s="215"/>
      <c r="H420" s="215"/>
      <c r="I420" s="215"/>
      <c r="J420" s="215"/>
      <c r="K420" s="215"/>
      <c r="L420" s="222"/>
      <c r="M420" s="222"/>
      <c r="N420" s="222"/>
      <c r="O420" s="220"/>
    </row>
    <row r="421" spans="1:15" x14ac:dyDescent="0.2">
      <c r="A421" s="220"/>
      <c r="B421" s="220"/>
      <c r="C421" s="220"/>
      <c r="G421" s="215"/>
      <c r="H421" s="215"/>
      <c r="I421" s="215"/>
      <c r="J421" s="215"/>
      <c r="K421" s="215"/>
      <c r="L421" s="222"/>
      <c r="M421" s="222"/>
      <c r="N421" s="222"/>
      <c r="O421" s="220"/>
    </row>
    <row r="422" spans="1:15" x14ac:dyDescent="0.2">
      <c r="A422" s="220"/>
      <c r="B422" s="220"/>
      <c r="C422" s="220"/>
      <c r="G422" s="215"/>
      <c r="H422" s="215"/>
      <c r="I422" s="215"/>
      <c r="J422" s="215"/>
      <c r="K422" s="215"/>
      <c r="L422" s="222"/>
      <c r="M422" s="222"/>
      <c r="N422" s="222"/>
      <c r="O422" s="220"/>
    </row>
    <row r="423" spans="1:15" x14ac:dyDescent="0.2">
      <c r="A423" s="220"/>
      <c r="B423" s="220"/>
      <c r="C423" s="220"/>
      <c r="G423" s="215"/>
      <c r="H423" s="215"/>
      <c r="I423" s="215"/>
      <c r="J423" s="215"/>
      <c r="K423" s="215"/>
      <c r="L423" s="222"/>
      <c r="M423" s="222"/>
      <c r="N423" s="222"/>
      <c r="O423" s="220"/>
    </row>
    <row r="424" spans="1:15" x14ac:dyDescent="0.2">
      <c r="A424" s="220"/>
      <c r="B424" s="220"/>
      <c r="C424" s="220"/>
      <c r="G424" s="215"/>
      <c r="H424" s="215"/>
      <c r="I424" s="215"/>
      <c r="J424" s="215"/>
      <c r="K424" s="215"/>
      <c r="L424" s="222"/>
      <c r="M424" s="222"/>
      <c r="N424" s="222"/>
      <c r="O424" s="220"/>
    </row>
    <row r="425" spans="1:15" x14ac:dyDescent="0.2">
      <c r="A425" s="220"/>
      <c r="B425" s="220"/>
      <c r="C425" s="220"/>
      <c r="G425" s="215"/>
      <c r="H425" s="215"/>
      <c r="I425" s="215"/>
      <c r="J425" s="215"/>
      <c r="K425" s="215"/>
      <c r="L425" s="222"/>
      <c r="M425" s="222"/>
      <c r="N425" s="222"/>
      <c r="O425" s="220"/>
    </row>
    <row r="426" spans="1:15" x14ac:dyDescent="0.2">
      <c r="A426" s="220"/>
      <c r="B426" s="220"/>
      <c r="C426" s="220"/>
      <c r="G426" s="215"/>
      <c r="H426" s="215"/>
      <c r="I426" s="215"/>
      <c r="J426" s="215"/>
      <c r="K426" s="215"/>
      <c r="L426" s="222"/>
      <c r="M426" s="222"/>
      <c r="N426" s="222"/>
      <c r="O426" s="220"/>
    </row>
    <row r="427" spans="1:15" x14ac:dyDescent="0.2">
      <c r="A427" s="220"/>
      <c r="B427" s="220"/>
      <c r="C427" s="220"/>
      <c r="G427" s="215"/>
      <c r="H427" s="215"/>
      <c r="I427" s="215"/>
      <c r="J427" s="215"/>
      <c r="K427" s="215"/>
      <c r="L427" s="222"/>
      <c r="M427" s="222"/>
      <c r="N427" s="222"/>
      <c r="O427" s="220"/>
    </row>
    <row r="428" spans="1:15" x14ac:dyDescent="0.2">
      <c r="A428" s="220"/>
      <c r="B428" s="220"/>
      <c r="C428" s="220"/>
      <c r="G428" s="215"/>
      <c r="H428" s="215"/>
      <c r="I428" s="215"/>
      <c r="J428" s="215"/>
      <c r="K428" s="215"/>
      <c r="L428" s="222"/>
      <c r="M428" s="222"/>
      <c r="N428" s="222"/>
      <c r="O428" s="220"/>
    </row>
    <row r="429" spans="1:15" x14ac:dyDescent="0.2">
      <c r="A429" s="220"/>
      <c r="B429" s="220"/>
      <c r="C429" s="220"/>
      <c r="G429" s="215"/>
      <c r="H429" s="215"/>
      <c r="I429" s="215"/>
      <c r="J429" s="215"/>
      <c r="K429" s="215"/>
      <c r="L429" s="222"/>
      <c r="M429" s="222"/>
      <c r="N429" s="222"/>
      <c r="O429" s="220"/>
    </row>
    <row r="430" spans="1:15" x14ac:dyDescent="0.2">
      <c r="A430" s="220"/>
      <c r="B430" s="220"/>
      <c r="C430" s="220"/>
      <c r="G430" s="215"/>
      <c r="H430" s="215"/>
      <c r="I430" s="215"/>
      <c r="J430" s="215"/>
      <c r="K430" s="215"/>
      <c r="L430" s="222"/>
      <c r="M430" s="222"/>
      <c r="N430" s="222"/>
      <c r="O430" s="220"/>
    </row>
    <row r="431" spans="1:15" x14ac:dyDescent="0.2">
      <c r="A431" s="220"/>
      <c r="B431" s="220"/>
      <c r="C431" s="220"/>
      <c r="G431" s="215"/>
      <c r="H431" s="215"/>
      <c r="I431" s="215"/>
      <c r="J431" s="215"/>
      <c r="K431" s="215"/>
      <c r="L431" s="222"/>
      <c r="M431" s="222"/>
      <c r="N431" s="222"/>
      <c r="O431" s="220"/>
    </row>
    <row r="432" spans="1:15" x14ac:dyDescent="0.2">
      <c r="A432" s="220"/>
      <c r="B432" s="220"/>
      <c r="C432" s="220"/>
      <c r="G432" s="215"/>
      <c r="H432" s="215"/>
      <c r="I432" s="215"/>
      <c r="J432" s="215"/>
      <c r="K432" s="215"/>
      <c r="L432" s="222"/>
      <c r="M432" s="222"/>
      <c r="N432" s="222"/>
      <c r="O432" s="220"/>
    </row>
    <row r="433" spans="1:15" x14ac:dyDescent="0.2">
      <c r="A433" s="220"/>
      <c r="B433" s="220"/>
      <c r="C433" s="220"/>
      <c r="G433" s="215"/>
      <c r="H433" s="215"/>
      <c r="I433" s="215"/>
      <c r="J433" s="215"/>
      <c r="K433" s="215"/>
      <c r="L433" s="222"/>
      <c r="M433" s="222"/>
      <c r="N433" s="222"/>
      <c r="O433" s="220"/>
    </row>
    <row r="434" spans="1:15" x14ac:dyDescent="0.2">
      <c r="A434" s="220"/>
      <c r="B434" s="220"/>
      <c r="C434" s="220"/>
      <c r="G434" s="215"/>
      <c r="H434" s="215"/>
      <c r="I434" s="215"/>
      <c r="J434" s="215"/>
      <c r="K434" s="215"/>
      <c r="L434" s="222"/>
      <c r="M434" s="222"/>
      <c r="N434" s="222"/>
      <c r="O434" s="220"/>
    </row>
    <row r="435" spans="1:15" x14ac:dyDescent="0.2">
      <c r="A435" s="220"/>
      <c r="B435" s="220"/>
      <c r="C435" s="220"/>
      <c r="G435" s="215"/>
      <c r="H435" s="215"/>
      <c r="I435" s="215"/>
      <c r="J435" s="215"/>
      <c r="K435" s="215"/>
      <c r="L435" s="222"/>
      <c r="M435" s="222"/>
      <c r="N435" s="222"/>
      <c r="O435" s="220"/>
    </row>
    <row r="436" spans="1:15" x14ac:dyDescent="0.2">
      <c r="A436" s="220"/>
      <c r="B436" s="220"/>
      <c r="C436" s="220"/>
      <c r="G436" s="215"/>
      <c r="H436" s="215"/>
      <c r="I436" s="215"/>
      <c r="J436" s="215"/>
      <c r="K436" s="215"/>
      <c r="L436" s="222"/>
      <c r="M436" s="222"/>
      <c r="N436" s="222"/>
      <c r="O436" s="220"/>
    </row>
    <row r="437" spans="1:15" x14ac:dyDescent="0.2">
      <c r="A437" s="220"/>
      <c r="B437" s="220"/>
      <c r="C437" s="220"/>
      <c r="G437" s="215"/>
      <c r="H437" s="215"/>
      <c r="I437" s="215"/>
      <c r="J437" s="215"/>
      <c r="K437" s="215"/>
      <c r="L437" s="222"/>
      <c r="M437" s="222"/>
      <c r="N437" s="222"/>
      <c r="O437" s="220"/>
    </row>
    <row r="438" spans="1:15" x14ac:dyDescent="0.2">
      <c r="A438" s="220"/>
      <c r="B438" s="220"/>
      <c r="C438" s="220"/>
      <c r="G438" s="215"/>
      <c r="H438" s="215"/>
      <c r="I438" s="215"/>
      <c r="J438" s="215"/>
      <c r="K438" s="215"/>
      <c r="L438" s="222"/>
      <c r="M438" s="222"/>
      <c r="N438" s="222"/>
      <c r="O438" s="220"/>
    </row>
    <row r="439" spans="1:15" x14ac:dyDescent="0.2">
      <c r="A439" s="220"/>
      <c r="B439" s="220"/>
      <c r="C439" s="220"/>
      <c r="G439" s="215"/>
      <c r="H439" s="215"/>
      <c r="I439" s="215"/>
      <c r="J439" s="215"/>
      <c r="K439" s="215"/>
      <c r="L439" s="222"/>
      <c r="M439" s="222"/>
      <c r="N439" s="222"/>
      <c r="O439" s="220"/>
    </row>
    <row r="440" spans="1:15" x14ac:dyDescent="0.2">
      <c r="A440" s="220"/>
      <c r="B440" s="220"/>
      <c r="C440" s="220"/>
      <c r="G440" s="215"/>
      <c r="H440" s="215"/>
      <c r="I440" s="215"/>
      <c r="J440" s="215"/>
      <c r="K440" s="215"/>
      <c r="L440" s="222"/>
      <c r="M440" s="222"/>
      <c r="N440" s="222"/>
      <c r="O440" s="220"/>
    </row>
    <row r="441" spans="1:15" x14ac:dyDescent="0.2">
      <c r="A441" s="220"/>
      <c r="B441" s="220"/>
      <c r="C441" s="220"/>
      <c r="G441" s="215"/>
      <c r="H441" s="215"/>
      <c r="I441" s="215"/>
      <c r="J441" s="215"/>
      <c r="K441" s="215"/>
      <c r="L441" s="222"/>
      <c r="M441" s="222"/>
      <c r="N441" s="222"/>
      <c r="O441" s="220"/>
    </row>
    <row r="442" spans="1:15" x14ac:dyDescent="0.2">
      <c r="A442" s="220"/>
      <c r="B442" s="220"/>
      <c r="C442" s="220"/>
      <c r="G442" s="215"/>
      <c r="H442" s="215"/>
      <c r="I442" s="215"/>
      <c r="J442" s="215"/>
      <c r="K442" s="215"/>
      <c r="L442" s="222"/>
      <c r="M442" s="222"/>
      <c r="N442" s="222"/>
      <c r="O442" s="220"/>
    </row>
    <row r="443" spans="1:15" x14ac:dyDescent="0.2">
      <c r="A443" s="220"/>
      <c r="B443" s="220"/>
      <c r="C443" s="220"/>
      <c r="G443" s="215"/>
      <c r="H443" s="215"/>
      <c r="I443" s="215"/>
      <c r="J443" s="215"/>
      <c r="K443" s="215"/>
      <c r="L443" s="222"/>
      <c r="M443" s="222"/>
      <c r="N443" s="222"/>
      <c r="O443" s="220"/>
    </row>
    <row r="444" spans="1:15" x14ac:dyDescent="0.2">
      <c r="A444" s="220"/>
      <c r="B444" s="220"/>
      <c r="C444" s="220"/>
      <c r="G444" s="215"/>
      <c r="H444" s="215"/>
      <c r="I444" s="215"/>
      <c r="J444" s="215"/>
      <c r="K444" s="215"/>
      <c r="L444" s="222"/>
      <c r="M444" s="222"/>
      <c r="N444" s="222"/>
      <c r="O444" s="220"/>
    </row>
    <row r="445" spans="1:15" x14ac:dyDescent="0.2">
      <c r="A445" s="220"/>
      <c r="B445" s="220"/>
      <c r="C445" s="220"/>
      <c r="G445" s="215"/>
      <c r="H445" s="215"/>
      <c r="I445" s="215"/>
      <c r="J445" s="215"/>
      <c r="K445" s="215"/>
      <c r="L445" s="222"/>
      <c r="M445" s="222"/>
      <c r="N445" s="222"/>
      <c r="O445" s="220"/>
    </row>
    <row r="446" spans="1:15" x14ac:dyDescent="0.2">
      <c r="A446" s="220"/>
      <c r="B446" s="220"/>
      <c r="C446" s="220"/>
      <c r="G446" s="215"/>
      <c r="H446" s="215"/>
      <c r="I446" s="215"/>
      <c r="J446" s="215"/>
      <c r="K446" s="215"/>
      <c r="L446" s="222"/>
      <c r="M446" s="222"/>
      <c r="N446" s="222"/>
      <c r="O446" s="220"/>
    </row>
    <row r="447" spans="1:15" x14ac:dyDescent="0.2">
      <c r="A447" s="220"/>
      <c r="B447" s="220"/>
      <c r="C447" s="220"/>
      <c r="G447" s="215"/>
      <c r="H447" s="215"/>
      <c r="I447" s="215"/>
      <c r="J447" s="215"/>
      <c r="K447" s="215"/>
      <c r="L447" s="222"/>
      <c r="M447" s="222"/>
      <c r="N447" s="222"/>
      <c r="O447" s="220"/>
    </row>
    <row r="448" spans="1:15" x14ac:dyDescent="0.2">
      <c r="A448" s="220"/>
      <c r="B448" s="220"/>
      <c r="C448" s="220"/>
      <c r="G448" s="215"/>
      <c r="H448" s="215"/>
      <c r="I448" s="215"/>
      <c r="J448" s="215"/>
      <c r="K448" s="215"/>
      <c r="L448" s="222"/>
      <c r="M448" s="222"/>
      <c r="N448" s="222"/>
      <c r="O448" s="220"/>
    </row>
    <row r="449" spans="1:15" x14ac:dyDescent="0.2">
      <c r="A449" s="220"/>
      <c r="B449" s="220"/>
      <c r="C449" s="220"/>
      <c r="G449" s="215"/>
      <c r="H449" s="215"/>
      <c r="I449" s="215"/>
      <c r="J449" s="215"/>
      <c r="K449" s="215"/>
      <c r="L449" s="222"/>
      <c r="M449" s="222"/>
      <c r="N449" s="222"/>
      <c r="O449" s="220"/>
    </row>
    <row r="450" spans="1:15" x14ac:dyDescent="0.2">
      <c r="A450" s="220"/>
      <c r="B450" s="220"/>
      <c r="C450" s="220"/>
      <c r="G450" s="215"/>
      <c r="H450" s="215"/>
      <c r="I450" s="215"/>
      <c r="J450" s="215"/>
      <c r="K450" s="215"/>
      <c r="L450" s="222"/>
      <c r="M450" s="222"/>
      <c r="N450" s="222"/>
      <c r="O450" s="220"/>
    </row>
    <row r="451" spans="1:15" x14ac:dyDescent="0.2">
      <c r="A451" s="220"/>
      <c r="B451" s="220"/>
      <c r="C451" s="220"/>
      <c r="G451" s="215"/>
      <c r="H451" s="215"/>
      <c r="I451" s="215"/>
      <c r="J451" s="215"/>
      <c r="K451" s="215"/>
      <c r="L451" s="222"/>
      <c r="M451" s="222"/>
      <c r="N451" s="222"/>
      <c r="O451" s="220"/>
    </row>
    <row r="452" spans="1:15" x14ac:dyDescent="0.2">
      <c r="A452" s="220"/>
      <c r="B452" s="220"/>
      <c r="C452" s="220"/>
      <c r="G452" s="215"/>
      <c r="H452" s="215"/>
      <c r="I452" s="215"/>
      <c r="J452" s="215"/>
      <c r="K452" s="215"/>
      <c r="L452" s="222"/>
      <c r="M452" s="222"/>
      <c r="N452" s="222"/>
      <c r="O452" s="220"/>
    </row>
    <row r="453" spans="1:15" x14ac:dyDescent="0.2">
      <c r="A453" s="220"/>
      <c r="B453" s="220"/>
      <c r="C453" s="220"/>
      <c r="G453" s="215"/>
      <c r="H453" s="215"/>
      <c r="I453" s="215"/>
      <c r="J453" s="215"/>
      <c r="K453" s="215"/>
      <c r="L453" s="222"/>
      <c r="M453" s="222"/>
      <c r="N453" s="222"/>
      <c r="O453" s="220"/>
    </row>
    <row r="454" spans="1:15" x14ac:dyDescent="0.2">
      <c r="A454" s="220"/>
      <c r="B454" s="220"/>
      <c r="C454" s="220"/>
      <c r="G454" s="215"/>
      <c r="H454" s="215"/>
      <c r="I454" s="215"/>
      <c r="J454" s="215"/>
      <c r="K454" s="215"/>
      <c r="L454" s="222"/>
      <c r="M454" s="222"/>
      <c r="N454" s="222"/>
      <c r="O454" s="220"/>
    </row>
    <row r="455" spans="1:15" x14ac:dyDescent="0.2">
      <c r="A455" s="220"/>
      <c r="B455" s="220"/>
      <c r="C455" s="220"/>
      <c r="G455" s="215"/>
      <c r="H455" s="215"/>
      <c r="I455" s="215"/>
      <c r="J455" s="215"/>
      <c r="K455" s="215"/>
      <c r="L455" s="222"/>
      <c r="M455" s="222"/>
      <c r="N455" s="222"/>
      <c r="O455" s="220"/>
    </row>
    <row r="456" spans="1:15" x14ac:dyDescent="0.2">
      <c r="A456" s="220"/>
      <c r="B456" s="220"/>
      <c r="C456" s="220"/>
      <c r="G456" s="215"/>
      <c r="H456" s="215"/>
      <c r="I456" s="215"/>
      <c r="J456" s="215"/>
      <c r="K456" s="215"/>
      <c r="L456" s="222"/>
      <c r="M456" s="222"/>
      <c r="N456" s="222"/>
      <c r="O456" s="220"/>
    </row>
    <row r="457" spans="1:15" x14ac:dyDescent="0.2">
      <c r="A457" s="220"/>
      <c r="B457" s="220"/>
      <c r="C457" s="220"/>
      <c r="G457" s="215"/>
      <c r="H457" s="215"/>
      <c r="I457" s="215"/>
      <c r="J457" s="215"/>
      <c r="K457" s="215"/>
      <c r="L457" s="222"/>
      <c r="M457" s="222"/>
      <c r="N457" s="222"/>
      <c r="O457" s="220"/>
    </row>
    <row r="458" spans="1:15" x14ac:dyDescent="0.2">
      <c r="A458" s="220"/>
      <c r="B458" s="220"/>
      <c r="C458" s="220"/>
      <c r="G458" s="215"/>
      <c r="H458" s="215"/>
      <c r="I458" s="215"/>
      <c r="J458" s="215"/>
      <c r="K458" s="215"/>
      <c r="L458" s="222"/>
      <c r="M458" s="222"/>
      <c r="N458" s="222"/>
      <c r="O458" s="220"/>
    </row>
    <row r="459" spans="1:15" x14ac:dyDescent="0.2">
      <c r="A459" s="220"/>
      <c r="B459" s="220"/>
      <c r="C459" s="220"/>
      <c r="G459" s="215"/>
      <c r="H459" s="215"/>
      <c r="I459" s="215"/>
      <c r="J459" s="215"/>
      <c r="K459" s="215"/>
      <c r="L459" s="222"/>
      <c r="M459" s="222"/>
      <c r="N459" s="222"/>
      <c r="O459" s="220"/>
    </row>
    <row r="460" spans="1:15" x14ac:dyDescent="0.2">
      <c r="A460" s="220"/>
      <c r="B460" s="220"/>
      <c r="C460" s="220"/>
      <c r="G460" s="215"/>
      <c r="H460" s="215"/>
      <c r="I460" s="215"/>
      <c r="J460" s="215"/>
      <c r="K460" s="215"/>
      <c r="L460" s="222"/>
      <c r="M460" s="222"/>
      <c r="N460" s="222"/>
      <c r="O460" s="220"/>
    </row>
    <row r="461" spans="1:15" x14ac:dyDescent="0.2">
      <c r="A461" s="220"/>
      <c r="B461" s="220"/>
      <c r="C461" s="220"/>
      <c r="G461" s="215"/>
      <c r="H461" s="215"/>
      <c r="I461" s="215"/>
      <c r="J461" s="215"/>
      <c r="K461" s="215"/>
      <c r="L461" s="222"/>
      <c r="M461" s="222"/>
      <c r="N461" s="222"/>
      <c r="O461" s="220"/>
    </row>
    <row r="462" spans="1:15" x14ac:dyDescent="0.2">
      <c r="A462" s="220"/>
      <c r="B462" s="220"/>
      <c r="C462" s="220"/>
      <c r="G462" s="215"/>
      <c r="H462" s="215"/>
      <c r="I462" s="215"/>
      <c r="J462" s="215"/>
      <c r="K462" s="215"/>
      <c r="L462" s="222"/>
      <c r="M462" s="222"/>
      <c r="N462" s="222"/>
      <c r="O462" s="220"/>
    </row>
    <row r="463" spans="1:15" x14ac:dyDescent="0.2">
      <c r="A463" s="220"/>
      <c r="B463" s="220"/>
      <c r="C463" s="220"/>
      <c r="G463" s="215"/>
      <c r="H463" s="215"/>
      <c r="I463" s="215"/>
      <c r="J463" s="215"/>
      <c r="K463" s="215"/>
      <c r="L463" s="222"/>
      <c r="M463" s="222"/>
      <c r="N463" s="222"/>
      <c r="O463" s="220"/>
    </row>
    <row r="464" spans="1:15" x14ac:dyDescent="0.2">
      <c r="A464" s="220"/>
      <c r="B464" s="220"/>
      <c r="C464" s="220"/>
      <c r="G464" s="215"/>
      <c r="H464" s="215"/>
      <c r="I464" s="215"/>
      <c r="J464" s="215"/>
      <c r="K464" s="215"/>
      <c r="L464" s="222"/>
      <c r="M464" s="222"/>
      <c r="N464" s="222"/>
      <c r="O464" s="220"/>
    </row>
    <row r="465" spans="1:15" x14ac:dyDescent="0.2">
      <c r="A465" s="220"/>
      <c r="B465" s="220"/>
      <c r="C465" s="220"/>
      <c r="G465" s="215"/>
      <c r="H465" s="215"/>
      <c r="I465" s="215"/>
      <c r="J465" s="215"/>
      <c r="K465" s="215"/>
      <c r="L465" s="222"/>
      <c r="M465" s="222"/>
      <c r="N465" s="222"/>
      <c r="O465" s="220"/>
    </row>
    <row r="466" spans="1:15" x14ac:dyDescent="0.2">
      <c r="A466" s="220"/>
      <c r="B466" s="220"/>
      <c r="C466" s="220"/>
      <c r="G466" s="215"/>
      <c r="H466" s="215"/>
      <c r="I466" s="215"/>
      <c r="J466" s="215"/>
      <c r="K466" s="215"/>
      <c r="L466" s="222"/>
      <c r="M466" s="222"/>
      <c r="N466" s="222"/>
      <c r="O466" s="220"/>
    </row>
    <row r="467" spans="1:15" x14ac:dyDescent="0.2">
      <c r="A467" s="220"/>
      <c r="B467" s="220"/>
      <c r="C467" s="220"/>
      <c r="G467" s="215"/>
      <c r="H467" s="215"/>
      <c r="I467" s="215"/>
      <c r="J467" s="215"/>
      <c r="K467" s="215"/>
      <c r="L467" s="222"/>
      <c r="M467" s="222"/>
      <c r="N467" s="222"/>
      <c r="O467" s="220"/>
    </row>
    <row r="468" spans="1:15" x14ac:dyDescent="0.2">
      <c r="A468" s="220"/>
      <c r="B468" s="220"/>
      <c r="C468" s="220"/>
      <c r="G468" s="215"/>
      <c r="H468" s="215"/>
      <c r="I468" s="215"/>
      <c r="J468" s="215"/>
      <c r="K468" s="215"/>
      <c r="L468" s="222"/>
      <c r="M468" s="222"/>
      <c r="N468" s="222"/>
      <c r="O468" s="220"/>
    </row>
    <row r="469" spans="1:15" x14ac:dyDescent="0.2">
      <c r="A469" s="220"/>
      <c r="B469" s="220"/>
      <c r="C469" s="220"/>
      <c r="G469" s="215"/>
      <c r="H469" s="215"/>
      <c r="I469" s="215"/>
      <c r="J469" s="215"/>
      <c r="K469" s="215"/>
      <c r="L469" s="222"/>
      <c r="M469" s="222"/>
      <c r="N469" s="222"/>
      <c r="O469" s="220"/>
    </row>
    <row r="470" spans="1:15" x14ac:dyDescent="0.2">
      <c r="A470" s="220"/>
      <c r="B470" s="220"/>
      <c r="C470" s="220"/>
      <c r="G470" s="215"/>
      <c r="H470" s="215"/>
      <c r="I470" s="215"/>
      <c r="J470" s="215"/>
      <c r="K470" s="215"/>
      <c r="L470" s="222"/>
      <c r="M470" s="222"/>
      <c r="N470" s="222"/>
      <c r="O470" s="220"/>
    </row>
    <row r="471" spans="1:15" x14ac:dyDescent="0.2">
      <c r="A471" s="220"/>
      <c r="B471" s="220"/>
      <c r="C471" s="220"/>
      <c r="G471" s="215"/>
      <c r="H471" s="215"/>
      <c r="I471" s="215"/>
      <c r="J471" s="215"/>
      <c r="K471" s="215"/>
      <c r="L471" s="222"/>
      <c r="M471" s="222"/>
      <c r="N471" s="222"/>
      <c r="O471" s="220"/>
    </row>
    <row r="472" spans="1:15" x14ac:dyDescent="0.2">
      <c r="A472" s="220"/>
      <c r="B472" s="220"/>
      <c r="C472" s="220"/>
      <c r="G472" s="215"/>
      <c r="H472" s="215"/>
      <c r="I472" s="215"/>
      <c r="J472" s="215"/>
      <c r="K472" s="215"/>
      <c r="L472" s="222"/>
      <c r="M472" s="222"/>
      <c r="N472" s="222"/>
      <c r="O472" s="220"/>
    </row>
    <row r="473" spans="1:15" x14ac:dyDescent="0.2">
      <c r="A473" s="220"/>
      <c r="B473" s="220"/>
      <c r="C473" s="220"/>
      <c r="G473" s="215"/>
      <c r="H473" s="215"/>
      <c r="I473" s="215"/>
      <c r="J473" s="215"/>
      <c r="K473" s="215"/>
      <c r="L473" s="222"/>
      <c r="M473" s="222"/>
      <c r="N473" s="222"/>
      <c r="O473" s="220"/>
    </row>
    <row r="474" spans="1:15" x14ac:dyDescent="0.2">
      <c r="A474" s="220"/>
      <c r="B474" s="220"/>
      <c r="C474" s="220"/>
      <c r="G474" s="215"/>
      <c r="H474" s="215"/>
      <c r="I474" s="215"/>
      <c r="J474" s="215"/>
      <c r="K474" s="215"/>
      <c r="L474" s="222"/>
      <c r="M474" s="222"/>
      <c r="N474" s="222"/>
      <c r="O474" s="220"/>
    </row>
    <row r="475" spans="1:15" x14ac:dyDescent="0.2">
      <c r="A475" s="220"/>
      <c r="B475" s="220"/>
      <c r="C475" s="220"/>
      <c r="G475" s="215"/>
      <c r="H475" s="215"/>
      <c r="I475" s="215"/>
      <c r="J475" s="215"/>
      <c r="K475" s="215"/>
      <c r="L475" s="222"/>
      <c r="M475" s="222"/>
      <c r="N475" s="222"/>
      <c r="O475" s="220"/>
    </row>
    <row r="476" spans="1:15" x14ac:dyDescent="0.2">
      <c r="A476" s="220"/>
      <c r="B476" s="220"/>
      <c r="C476" s="220"/>
      <c r="G476" s="215"/>
      <c r="H476" s="215"/>
      <c r="I476" s="215"/>
      <c r="J476" s="215"/>
      <c r="K476" s="215"/>
      <c r="L476" s="222"/>
      <c r="M476" s="222"/>
      <c r="N476" s="222"/>
      <c r="O476" s="220"/>
    </row>
    <row r="477" spans="1:15" x14ac:dyDescent="0.2">
      <c r="A477" s="220"/>
      <c r="B477" s="220"/>
      <c r="C477" s="220"/>
      <c r="G477" s="215"/>
      <c r="H477" s="215"/>
      <c r="I477" s="215"/>
      <c r="J477" s="215"/>
      <c r="K477" s="215"/>
      <c r="L477" s="222"/>
      <c r="M477" s="222"/>
      <c r="N477" s="222"/>
      <c r="O477" s="220"/>
    </row>
    <row r="478" spans="1:15" x14ac:dyDescent="0.2">
      <c r="A478" s="220"/>
      <c r="B478" s="220"/>
      <c r="C478" s="220"/>
      <c r="G478" s="215"/>
      <c r="H478" s="215"/>
      <c r="I478" s="215"/>
      <c r="J478" s="215"/>
      <c r="K478" s="215"/>
      <c r="L478" s="222"/>
      <c r="M478" s="222"/>
      <c r="N478" s="222"/>
      <c r="O478" s="220"/>
    </row>
    <row r="479" spans="1:15" x14ac:dyDescent="0.2">
      <c r="A479" s="220"/>
      <c r="B479" s="220"/>
      <c r="C479" s="220"/>
      <c r="G479" s="215"/>
      <c r="H479" s="215"/>
      <c r="I479" s="215"/>
      <c r="J479" s="215"/>
      <c r="K479" s="215"/>
      <c r="L479" s="222"/>
      <c r="M479" s="222"/>
      <c r="N479" s="222"/>
      <c r="O479" s="220"/>
    </row>
    <row r="480" spans="1:15" x14ac:dyDescent="0.2">
      <c r="A480" s="220"/>
      <c r="B480" s="220"/>
      <c r="C480" s="220"/>
      <c r="G480" s="215"/>
      <c r="H480" s="215"/>
      <c r="I480" s="215"/>
      <c r="J480" s="215"/>
      <c r="K480" s="215"/>
      <c r="L480" s="222"/>
      <c r="M480" s="222"/>
      <c r="N480" s="222"/>
      <c r="O480" s="220"/>
    </row>
    <row r="481" spans="1:15" x14ac:dyDescent="0.2">
      <c r="A481" s="220"/>
      <c r="B481" s="220"/>
      <c r="C481" s="220"/>
      <c r="G481" s="215"/>
      <c r="H481" s="215"/>
      <c r="I481" s="215"/>
      <c r="J481" s="215"/>
      <c r="K481" s="215"/>
      <c r="L481" s="222"/>
      <c r="M481" s="222"/>
      <c r="N481" s="222"/>
      <c r="O481" s="220"/>
    </row>
    <row r="482" spans="1:15" x14ac:dyDescent="0.2">
      <c r="A482" s="220"/>
      <c r="B482" s="220"/>
      <c r="C482" s="220"/>
      <c r="G482" s="215"/>
      <c r="H482" s="215"/>
      <c r="I482" s="215"/>
      <c r="J482" s="215"/>
      <c r="K482" s="215"/>
      <c r="L482" s="222"/>
      <c r="M482" s="222"/>
      <c r="N482" s="222"/>
      <c r="O482" s="220"/>
    </row>
    <row r="483" spans="1:15" x14ac:dyDescent="0.2">
      <c r="A483" s="220"/>
      <c r="B483" s="220"/>
      <c r="C483" s="220"/>
      <c r="G483" s="215"/>
      <c r="H483" s="215"/>
      <c r="I483" s="215"/>
      <c r="J483" s="215"/>
      <c r="K483" s="215"/>
      <c r="L483" s="222"/>
      <c r="M483" s="222"/>
      <c r="N483" s="222"/>
      <c r="O483" s="220"/>
    </row>
    <row r="484" spans="1:15" x14ac:dyDescent="0.2">
      <c r="A484" s="220"/>
      <c r="B484" s="220"/>
      <c r="C484" s="220"/>
      <c r="G484" s="215"/>
      <c r="H484" s="215"/>
      <c r="I484" s="215"/>
      <c r="J484" s="215"/>
      <c r="K484" s="215"/>
      <c r="L484" s="222"/>
      <c r="M484" s="222"/>
      <c r="N484" s="222"/>
      <c r="O484" s="220"/>
    </row>
    <row r="485" spans="1:15" x14ac:dyDescent="0.2">
      <c r="A485" s="220"/>
      <c r="B485" s="220"/>
      <c r="C485" s="220"/>
      <c r="G485" s="215"/>
      <c r="H485" s="215"/>
      <c r="I485" s="215"/>
      <c r="J485" s="215"/>
      <c r="K485" s="215"/>
      <c r="L485" s="222"/>
      <c r="M485" s="222"/>
      <c r="N485" s="222"/>
      <c r="O485" s="220"/>
    </row>
    <row r="486" spans="1:15" x14ac:dyDescent="0.2">
      <c r="A486" s="220"/>
      <c r="B486" s="220"/>
      <c r="C486" s="220"/>
      <c r="G486" s="215"/>
      <c r="H486" s="215"/>
      <c r="I486" s="215"/>
      <c r="J486" s="215"/>
      <c r="K486" s="215"/>
      <c r="L486" s="222"/>
      <c r="M486" s="222"/>
      <c r="N486" s="222"/>
      <c r="O486" s="220"/>
    </row>
    <row r="487" spans="1:15" x14ac:dyDescent="0.2">
      <c r="A487" s="220"/>
      <c r="B487" s="220"/>
      <c r="C487" s="220"/>
      <c r="G487" s="215"/>
      <c r="H487" s="215"/>
      <c r="I487" s="215"/>
      <c r="J487" s="215"/>
      <c r="K487" s="215"/>
      <c r="L487" s="222"/>
      <c r="M487" s="222"/>
      <c r="N487" s="222"/>
      <c r="O487" s="220"/>
    </row>
    <row r="488" spans="1:15" x14ac:dyDescent="0.2">
      <c r="A488" s="220"/>
      <c r="B488" s="220"/>
      <c r="C488" s="220"/>
      <c r="G488" s="215"/>
      <c r="H488" s="215"/>
      <c r="I488" s="215"/>
      <c r="J488" s="215"/>
      <c r="K488" s="215"/>
      <c r="L488" s="222"/>
      <c r="M488" s="222"/>
      <c r="N488" s="222"/>
      <c r="O488" s="220"/>
    </row>
    <row r="489" spans="1:15" x14ac:dyDescent="0.2">
      <c r="A489" s="220"/>
      <c r="B489" s="220"/>
      <c r="C489" s="220"/>
      <c r="G489" s="215"/>
      <c r="H489" s="215"/>
      <c r="I489" s="215"/>
      <c r="J489" s="215"/>
      <c r="K489" s="215"/>
      <c r="L489" s="222"/>
      <c r="M489" s="222"/>
      <c r="N489" s="222"/>
      <c r="O489" s="220"/>
    </row>
    <row r="490" spans="1:15" x14ac:dyDescent="0.2">
      <c r="A490" s="220"/>
      <c r="B490" s="220"/>
      <c r="C490" s="220"/>
      <c r="G490" s="215"/>
      <c r="H490" s="215"/>
      <c r="I490" s="215"/>
      <c r="J490" s="215"/>
      <c r="K490" s="215"/>
      <c r="L490" s="222"/>
      <c r="M490" s="222"/>
      <c r="N490" s="222"/>
      <c r="O490" s="220"/>
    </row>
    <row r="491" spans="1:15" x14ac:dyDescent="0.2">
      <c r="A491" s="220"/>
      <c r="B491" s="220"/>
      <c r="C491" s="220"/>
      <c r="G491" s="215"/>
      <c r="H491" s="215"/>
      <c r="I491" s="215"/>
      <c r="J491" s="215"/>
      <c r="K491" s="215"/>
      <c r="L491" s="222"/>
      <c r="M491" s="222"/>
      <c r="N491" s="222"/>
      <c r="O491" s="220"/>
    </row>
    <row r="492" spans="1:15" x14ac:dyDescent="0.2">
      <c r="A492" s="220"/>
      <c r="B492" s="220"/>
      <c r="C492" s="220"/>
      <c r="G492" s="215"/>
      <c r="H492" s="215"/>
      <c r="I492" s="215"/>
      <c r="J492" s="215"/>
      <c r="K492" s="215"/>
      <c r="L492" s="222"/>
      <c r="M492" s="222"/>
      <c r="N492" s="222"/>
      <c r="O492" s="220"/>
    </row>
    <row r="493" spans="1:15" x14ac:dyDescent="0.2">
      <c r="A493" s="220"/>
      <c r="B493" s="220"/>
      <c r="C493" s="220"/>
      <c r="G493" s="215"/>
      <c r="H493" s="215"/>
      <c r="I493" s="215"/>
      <c r="J493" s="215"/>
      <c r="K493" s="215"/>
      <c r="L493" s="222"/>
      <c r="M493" s="222"/>
      <c r="N493" s="222"/>
      <c r="O493" s="220"/>
    </row>
    <row r="494" spans="1:15" x14ac:dyDescent="0.2">
      <c r="A494" s="220"/>
      <c r="B494" s="220"/>
      <c r="C494" s="220"/>
      <c r="G494" s="215"/>
      <c r="H494" s="215"/>
      <c r="I494" s="215"/>
      <c r="J494" s="215"/>
      <c r="K494" s="215"/>
      <c r="L494" s="222"/>
      <c r="M494" s="222"/>
      <c r="N494" s="222"/>
      <c r="O494" s="220"/>
    </row>
    <row r="495" spans="1:15" x14ac:dyDescent="0.2">
      <c r="A495" s="220"/>
      <c r="B495" s="220"/>
      <c r="C495" s="220"/>
      <c r="G495" s="215"/>
      <c r="H495" s="215"/>
      <c r="I495" s="215"/>
      <c r="J495" s="215"/>
      <c r="K495" s="215"/>
      <c r="L495" s="222"/>
      <c r="M495" s="222"/>
      <c r="N495" s="222"/>
      <c r="O495" s="220"/>
    </row>
    <row r="496" spans="1:15" x14ac:dyDescent="0.2">
      <c r="A496" s="220"/>
      <c r="B496" s="220"/>
      <c r="C496" s="220"/>
      <c r="G496" s="215"/>
      <c r="H496" s="215"/>
      <c r="I496" s="215"/>
      <c r="J496" s="215"/>
      <c r="K496" s="215"/>
      <c r="L496" s="222"/>
      <c r="M496" s="222"/>
      <c r="N496" s="222"/>
      <c r="O496" s="220"/>
    </row>
    <row r="497" spans="1:15" x14ac:dyDescent="0.2">
      <c r="A497" s="220"/>
      <c r="B497" s="220"/>
      <c r="C497" s="220"/>
      <c r="G497" s="215"/>
      <c r="H497" s="215"/>
      <c r="I497" s="215"/>
      <c r="J497" s="215"/>
      <c r="K497" s="215"/>
      <c r="L497" s="222"/>
      <c r="M497" s="222"/>
      <c r="N497" s="222"/>
      <c r="O497" s="220"/>
    </row>
    <row r="498" spans="1:15" x14ac:dyDescent="0.2">
      <c r="A498" s="220"/>
      <c r="B498" s="220"/>
      <c r="C498" s="220"/>
      <c r="G498" s="215"/>
      <c r="H498" s="215"/>
      <c r="I498" s="215"/>
      <c r="J498" s="215"/>
      <c r="K498" s="215"/>
      <c r="L498" s="222"/>
      <c r="M498" s="222"/>
      <c r="N498" s="222"/>
      <c r="O498" s="220"/>
    </row>
    <row r="499" spans="1:15" x14ac:dyDescent="0.2">
      <c r="A499" s="220"/>
      <c r="B499" s="220"/>
      <c r="C499" s="220"/>
      <c r="G499" s="215"/>
      <c r="H499" s="215"/>
      <c r="I499" s="215"/>
      <c r="J499" s="215"/>
      <c r="K499" s="215"/>
      <c r="L499" s="222"/>
      <c r="M499" s="222"/>
      <c r="N499" s="222"/>
      <c r="O499" s="220"/>
    </row>
    <row r="500" spans="1:15" x14ac:dyDescent="0.2">
      <c r="A500" s="220"/>
      <c r="B500" s="220"/>
      <c r="C500" s="220"/>
      <c r="G500" s="215"/>
      <c r="H500" s="215"/>
      <c r="I500" s="215"/>
      <c r="J500" s="215"/>
      <c r="K500" s="215"/>
      <c r="L500" s="222"/>
      <c r="M500" s="222"/>
      <c r="N500" s="222"/>
      <c r="O500" s="220"/>
    </row>
    <row r="501" spans="1:15" x14ac:dyDescent="0.2">
      <c r="A501" s="220"/>
      <c r="B501" s="220"/>
      <c r="C501" s="220"/>
      <c r="G501" s="215"/>
      <c r="H501" s="215"/>
      <c r="I501" s="215"/>
      <c r="J501" s="215"/>
      <c r="K501" s="215"/>
      <c r="L501" s="222"/>
      <c r="M501" s="222"/>
      <c r="N501" s="222"/>
      <c r="O501" s="220"/>
    </row>
    <row r="502" spans="1:15" x14ac:dyDescent="0.2">
      <c r="A502" s="220"/>
      <c r="B502" s="220"/>
      <c r="C502" s="220"/>
      <c r="G502" s="215"/>
      <c r="H502" s="215"/>
      <c r="I502" s="215"/>
      <c r="J502" s="215"/>
      <c r="K502" s="215"/>
      <c r="L502" s="222"/>
      <c r="M502" s="222"/>
      <c r="N502" s="222"/>
      <c r="O502" s="220"/>
    </row>
    <row r="503" spans="1:15" x14ac:dyDescent="0.2">
      <c r="A503" s="220"/>
      <c r="B503" s="220"/>
      <c r="C503" s="220"/>
      <c r="G503" s="215"/>
      <c r="H503" s="215"/>
      <c r="I503" s="215"/>
      <c r="J503" s="215"/>
      <c r="K503" s="215"/>
      <c r="L503" s="222"/>
      <c r="M503" s="222"/>
      <c r="N503" s="222"/>
      <c r="O503" s="220"/>
    </row>
    <row r="504" spans="1:15" x14ac:dyDescent="0.2">
      <c r="A504" s="220"/>
      <c r="B504" s="220"/>
      <c r="C504" s="220"/>
      <c r="G504" s="215"/>
      <c r="H504" s="215"/>
      <c r="I504" s="215"/>
      <c r="J504" s="215"/>
      <c r="K504" s="215"/>
      <c r="L504" s="222"/>
      <c r="M504" s="222"/>
      <c r="N504" s="222"/>
      <c r="O504" s="220"/>
    </row>
    <row r="505" spans="1:15" x14ac:dyDescent="0.2">
      <c r="A505" s="220"/>
      <c r="B505" s="220"/>
      <c r="C505" s="220"/>
      <c r="G505" s="215"/>
      <c r="H505" s="215"/>
      <c r="I505" s="215"/>
      <c r="J505" s="215"/>
      <c r="K505" s="215"/>
      <c r="L505" s="222"/>
      <c r="M505" s="222"/>
      <c r="N505" s="222"/>
      <c r="O505" s="220"/>
    </row>
    <row r="506" spans="1:15" x14ac:dyDescent="0.2">
      <c r="A506" s="220"/>
      <c r="B506" s="220"/>
      <c r="C506" s="220"/>
      <c r="G506" s="215"/>
      <c r="H506" s="215"/>
      <c r="I506" s="215"/>
      <c r="J506" s="215"/>
      <c r="K506" s="215"/>
      <c r="L506" s="222"/>
      <c r="M506" s="222"/>
      <c r="N506" s="222"/>
      <c r="O506" s="220"/>
    </row>
    <row r="507" spans="1:15" x14ac:dyDescent="0.2">
      <c r="A507" s="220"/>
      <c r="B507" s="220"/>
      <c r="C507" s="220"/>
      <c r="G507" s="215"/>
      <c r="H507" s="215"/>
      <c r="I507" s="215"/>
      <c r="J507" s="215"/>
      <c r="K507" s="215"/>
      <c r="L507" s="222"/>
      <c r="M507" s="222"/>
      <c r="N507" s="222"/>
      <c r="O507" s="220"/>
    </row>
    <row r="508" spans="1:15" x14ac:dyDescent="0.2">
      <c r="A508" s="220"/>
      <c r="B508" s="220"/>
      <c r="C508" s="220"/>
      <c r="G508" s="215"/>
      <c r="H508" s="215"/>
      <c r="I508" s="215"/>
      <c r="J508" s="215"/>
      <c r="K508" s="215"/>
      <c r="L508" s="222"/>
      <c r="M508" s="222"/>
      <c r="N508" s="222"/>
      <c r="O508" s="220"/>
    </row>
    <row r="509" spans="1:15" x14ac:dyDescent="0.2">
      <c r="A509" s="220"/>
      <c r="B509" s="220"/>
      <c r="C509" s="220"/>
      <c r="G509" s="215"/>
      <c r="H509" s="215"/>
      <c r="I509" s="215"/>
      <c r="J509" s="215"/>
      <c r="K509" s="215"/>
      <c r="L509" s="222"/>
      <c r="M509" s="222"/>
      <c r="N509" s="222"/>
      <c r="O509" s="220"/>
    </row>
    <row r="510" spans="1:15" x14ac:dyDescent="0.2">
      <c r="A510" s="220"/>
      <c r="B510" s="220"/>
      <c r="C510" s="220"/>
      <c r="G510" s="215"/>
      <c r="H510" s="215"/>
      <c r="I510" s="215"/>
      <c r="J510" s="215"/>
      <c r="K510" s="215"/>
      <c r="L510" s="222"/>
      <c r="M510" s="222"/>
      <c r="N510" s="222"/>
      <c r="O510" s="220"/>
    </row>
    <row r="511" spans="1:15" x14ac:dyDescent="0.2">
      <c r="A511" s="220"/>
      <c r="B511" s="220"/>
      <c r="C511" s="220"/>
      <c r="G511" s="215"/>
      <c r="H511" s="215"/>
      <c r="I511" s="215"/>
      <c r="J511" s="215"/>
      <c r="K511" s="215"/>
      <c r="L511" s="222"/>
      <c r="M511" s="222"/>
      <c r="N511" s="222"/>
      <c r="O511" s="220"/>
    </row>
    <row r="512" spans="1:15" x14ac:dyDescent="0.2">
      <c r="A512" s="220"/>
      <c r="B512" s="220"/>
      <c r="C512" s="220"/>
      <c r="G512" s="215"/>
      <c r="H512" s="215"/>
      <c r="I512" s="215"/>
      <c r="J512" s="215"/>
      <c r="K512" s="215"/>
      <c r="L512" s="222"/>
      <c r="M512" s="222"/>
      <c r="N512" s="222"/>
      <c r="O512" s="220"/>
    </row>
    <row r="513" spans="1:15" x14ac:dyDescent="0.2">
      <c r="A513" s="220"/>
      <c r="B513" s="220"/>
      <c r="C513" s="220"/>
      <c r="G513" s="215"/>
      <c r="H513" s="215"/>
      <c r="I513" s="215"/>
      <c r="J513" s="215"/>
      <c r="K513" s="215"/>
      <c r="L513" s="222"/>
      <c r="M513" s="222"/>
      <c r="N513" s="222"/>
      <c r="O513" s="220"/>
    </row>
    <row r="514" spans="1:15" x14ac:dyDescent="0.2">
      <c r="A514" s="220"/>
      <c r="B514" s="220"/>
      <c r="C514" s="220"/>
      <c r="G514" s="215"/>
      <c r="H514" s="215"/>
      <c r="I514" s="215"/>
      <c r="J514" s="215"/>
      <c r="K514" s="215"/>
      <c r="L514" s="222"/>
      <c r="M514" s="222"/>
      <c r="N514" s="222"/>
      <c r="O514" s="220"/>
    </row>
    <row r="515" spans="1:15" x14ac:dyDescent="0.2">
      <c r="A515" s="220"/>
      <c r="B515" s="220"/>
      <c r="C515" s="220"/>
      <c r="G515" s="215"/>
      <c r="H515" s="215"/>
      <c r="I515" s="215"/>
      <c r="J515" s="215"/>
      <c r="K515" s="215"/>
      <c r="L515" s="222"/>
      <c r="M515" s="222"/>
      <c r="N515" s="222"/>
      <c r="O515" s="220"/>
    </row>
    <row r="516" spans="1:15" x14ac:dyDescent="0.2">
      <c r="A516" s="220"/>
      <c r="B516" s="220"/>
      <c r="C516" s="220"/>
      <c r="G516" s="215"/>
      <c r="H516" s="215"/>
      <c r="I516" s="215"/>
      <c r="J516" s="215"/>
      <c r="K516" s="215"/>
      <c r="L516" s="222"/>
      <c r="M516" s="222"/>
      <c r="N516" s="222"/>
      <c r="O516" s="220"/>
    </row>
    <row r="517" spans="1:15" x14ac:dyDescent="0.2">
      <c r="A517" s="220"/>
      <c r="B517" s="220"/>
      <c r="C517" s="220"/>
      <c r="G517" s="215"/>
      <c r="H517" s="215"/>
      <c r="I517" s="215"/>
      <c r="J517" s="215"/>
      <c r="K517" s="215"/>
      <c r="L517" s="222"/>
      <c r="M517" s="222"/>
      <c r="N517" s="222"/>
      <c r="O517" s="220"/>
    </row>
    <row r="518" spans="1:15" x14ac:dyDescent="0.2">
      <c r="A518" s="220"/>
      <c r="B518" s="220"/>
      <c r="C518" s="220"/>
      <c r="G518" s="215"/>
      <c r="H518" s="215"/>
      <c r="I518" s="215"/>
      <c r="J518" s="215"/>
      <c r="K518" s="215"/>
      <c r="L518" s="222"/>
      <c r="M518" s="222"/>
      <c r="N518" s="222"/>
      <c r="O518" s="220"/>
    </row>
    <row r="519" spans="1:15" x14ac:dyDescent="0.2">
      <c r="A519" s="220"/>
      <c r="B519" s="220"/>
      <c r="C519" s="220"/>
      <c r="G519" s="215"/>
      <c r="H519" s="215"/>
      <c r="I519" s="215"/>
      <c r="J519" s="215"/>
      <c r="K519" s="215"/>
      <c r="L519" s="222"/>
      <c r="M519" s="222"/>
      <c r="N519" s="222"/>
      <c r="O519" s="220"/>
    </row>
    <row r="520" spans="1:15" x14ac:dyDescent="0.2">
      <c r="A520" s="220"/>
      <c r="B520" s="220"/>
      <c r="C520" s="220"/>
      <c r="G520" s="215"/>
      <c r="H520" s="215"/>
      <c r="I520" s="215"/>
      <c r="J520" s="215"/>
      <c r="K520" s="215"/>
      <c r="L520" s="222"/>
      <c r="M520" s="222"/>
      <c r="N520" s="222"/>
      <c r="O520" s="220"/>
    </row>
    <row r="521" spans="1:15" x14ac:dyDescent="0.2">
      <c r="A521" s="220"/>
      <c r="B521" s="220"/>
      <c r="C521" s="220"/>
      <c r="G521" s="215"/>
      <c r="H521" s="215"/>
      <c r="I521" s="215"/>
      <c r="J521" s="215"/>
      <c r="K521" s="215"/>
      <c r="L521" s="222"/>
      <c r="M521" s="222"/>
      <c r="N521" s="222"/>
      <c r="O521" s="220"/>
    </row>
    <row r="522" spans="1:15" x14ac:dyDescent="0.2">
      <c r="A522" s="220"/>
      <c r="B522" s="220"/>
      <c r="C522" s="220"/>
      <c r="G522" s="215"/>
      <c r="H522" s="215"/>
      <c r="I522" s="215"/>
      <c r="J522" s="215"/>
      <c r="K522" s="215"/>
      <c r="L522" s="222"/>
      <c r="M522" s="222"/>
      <c r="N522" s="222"/>
      <c r="O522" s="220"/>
    </row>
    <row r="523" spans="1:15" x14ac:dyDescent="0.2">
      <c r="G523" s="215"/>
      <c r="H523" s="215"/>
      <c r="I523" s="215"/>
      <c r="J523" s="215"/>
      <c r="K523" s="215"/>
    </row>
    <row r="524" spans="1:15" x14ac:dyDescent="0.2">
      <c r="G524" s="215"/>
      <c r="H524" s="215"/>
      <c r="I524" s="215"/>
      <c r="J524" s="215"/>
      <c r="K524" s="215"/>
    </row>
    <row r="525" spans="1:15" x14ac:dyDescent="0.2">
      <c r="G525" s="215"/>
      <c r="H525" s="215"/>
      <c r="I525" s="215"/>
      <c r="J525" s="215"/>
      <c r="K525" s="215"/>
    </row>
    <row r="526" spans="1:15" x14ac:dyDescent="0.2">
      <c r="G526" s="215"/>
      <c r="H526" s="215"/>
      <c r="I526" s="215"/>
      <c r="J526" s="215"/>
      <c r="K526" s="215"/>
    </row>
    <row r="527" spans="1:15" x14ac:dyDescent="0.2">
      <c r="G527" s="215"/>
      <c r="H527" s="215"/>
      <c r="I527" s="215"/>
      <c r="J527" s="215"/>
      <c r="K527" s="215"/>
    </row>
    <row r="528" spans="1:15" x14ac:dyDescent="0.2">
      <c r="G528" s="215"/>
      <c r="H528" s="215"/>
      <c r="I528" s="215"/>
      <c r="J528" s="215"/>
      <c r="K528" s="215"/>
    </row>
    <row r="529" spans="7:11" x14ac:dyDescent="0.2">
      <c r="G529" s="215"/>
      <c r="H529" s="215"/>
      <c r="I529" s="215"/>
      <c r="J529" s="215"/>
      <c r="K529" s="215"/>
    </row>
    <row r="530" spans="7:11" x14ac:dyDescent="0.2">
      <c r="G530" s="215"/>
      <c r="H530" s="215"/>
      <c r="I530" s="215"/>
      <c r="J530" s="215"/>
      <c r="K530" s="215"/>
    </row>
    <row r="531" spans="7:11" x14ac:dyDescent="0.2">
      <c r="G531" s="215"/>
      <c r="H531" s="215"/>
      <c r="I531" s="215"/>
      <c r="J531" s="215"/>
      <c r="K531" s="215"/>
    </row>
    <row r="532" spans="7:11" x14ac:dyDescent="0.2">
      <c r="G532" s="215"/>
      <c r="H532" s="215"/>
      <c r="I532" s="215"/>
      <c r="J532" s="215"/>
      <c r="K532" s="215"/>
    </row>
    <row r="533" spans="7:11" x14ac:dyDescent="0.2">
      <c r="G533" s="215"/>
      <c r="H533" s="215"/>
      <c r="I533" s="215"/>
      <c r="J533" s="215"/>
      <c r="K533" s="215"/>
    </row>
    <row r="534" spans="7:11" x14ac:dyDescent="0.2">
      <c r="G534" s="215"/>
      <c r="H534" s="215"/>
      <c r="I534" s="215"/>
      <c r="J534" s="215"/>
      <c r="K534" s="215"/>
    </row>
    <row r="535" spans="7:11" x14ac:dyDescent="0.2">
      <c r="G535" s="215"/>
      <c r="H535" s="215"/>
      <c r="I535" s="215"/>
      <c r="J535" s="215"/>
      <c r="K535" s="215"/>
    </row>
    <row r="536" spans="7:11" x14ac:dyDescent="0.2">
      <c r="G536" s="215"/>
      <c r="H536" s="215"/>
      <c r="I536" s="215"/>
      <c r="J536" s="215"/>
      <c r="K536" s="215"/>
    </row>
    <row r="537" spans="7:11" x14ac:dyDescent="0.2">
      <c r="G537" s="215"/>
      <c r="H537" s="215"/>
      <c r="I537" s="215"/>
      <c r="J537" s="215"/>
      <c r="K537" s="215"/>
    </row>
    <row r="538" spans="7:11" x14ac:dyDescent="0.2">
      <c r="G538" s="215"/>
      <c r="H538" s="215"/>
      <c r="I538" s="215"/>
      <c r="J538" s="215"/>
      <c r="K538" s="215"/>
    </row>
    <row r="539" spans="7:11" x14ac:dyDescent="0.2">
      <c r="G539" s="215"/>
      <c r="H539" s="215"/>
      <c r="I539" s="215"/>
      <c r="J539" s="215"/>
      <c r="K539" s="215"/>
    </row>
    <row r="540" spans="7:11" x14ac:dyDescent="0.2">
      <c r="G540" s="215"/>
      <c r="H540" s="215"/>
      <c r="I540" s="215"/>
      <c r="J540" s="215"/>
      <c r="K540" s="215"/>
    </row>
    <row r="541" spans="7:11" x14ac:dyDescent="0.2">
      <c r="G541" s="215"/>
      <c r="H541" s="215"/>
      <c r="I541" s="215"/>
      <c r="J541" s="215"/>
      <c r="K541" s="215"/>
    </row>
    <row r="542" spans="7:11" x14ac:dyDescent="0.2">
      <c r="G542" s="215"/>
      <c r="H542" s="215"/>
      <c r="I542" s="215"/>
      <c r="J542" s="215"/>
      <c r="K542" s="215"/>
    </row>
    <row r="543" spans="7:11" x14ac:dyDescent="0.2">
      <c r="G543" s="215"/>
      <c r="H543" s="215"/>
      <c r="I543" s="215"/>
      <c r="J543" s="215"/>
      <c r="K543" s="215"/>
    </row>
    <row r="544" spans="7:11" x14ac:dyDescent="0.2">
      <c r="G544" s="215"/>
      <c r="H544" s="215"/>
      <c r="I544" s="215"/>
      <c r="J544" s="215"/>
      <c r="K544" s="215"/>
    </row>
    <row r="545" spans="7:11" x14ac:dyDescent="0.2">
      <c r="G545" s="215"/>
      <c r="H545" s="215"/>
      <c r="I545" s="215"/>
      <c r="J545" s="215"/>
      <c r="K545" s="215"/>
    </row>
    <row r="546" spans="7:11" x14ac:dyDescent="0.2">
      <c r="G546" s="215"/>
      <c r="H546" s="215"/>
      <c r="I546" s="215"/>
      <c r="J546" s="215"/>
      <c r="K546" s="215"/>
    </row>
    <row r="547" spans="7:11" x14ac:dyDescent="0.2">
      <c r="G547" s="215"/>
      <c r="H547" s="215"/>
      <c r="I547" s="215"/>
      <c r="J547" s="215"/>
      <c r="K547" s="215"/>
    </row>
    <row r="548" spans="7:11" x14ac:dyDescent="0.2">
      <c r="G548" s="215"/>
      <c r="H548" s="215"/>
      <c r="I548" s="215"/>
      <c r="J548" s="215"/>
      <c r="K548" s="215"/>
    </row>
    <row r="549" spans="7:11" x14ac:dyDescent="0.2">
      <c r="G549" s="215"/>
      <c r="H549" s="215"/>
      <c r="I549" s="215"/>
      <c r="J549" s="215"/>
      <c r="K549" s="215"/>
    </row>
    <row r="550" spans="7:11" x14ac:dyDescent="0.2">
      <c r="G550" s="215"/>
      <c r="H550" s="215"/>
      <c r="I550" s="215"/>
      <c r="J550" s="215"/>
      <c r="K550" s="215"/>
    </row>
    <row r="551" spans="7:11" x14ac:dyDescent="0.2">
      <c r="G551" s="215"/>
      <c r="H551" s="215"/>
      <c r="I551" s="215"/>
      <c r="J551" s="215"/>
      <c r="K551" s="215"/>
    </row>
    <row r="552" spans="7:11" x14ac:dyDescent="0.2">
      <c r="G552" s="215"/>
      <c r="H552" s="215"/>
      <c r="I552" s="215"/>
      <c r="J552" s="215"/>
      <c r="K552" s="215"/>
    </row>
    <row r="553" spans="7:11" x14ac:dyDescent="0.2">
      <c r="G553" s="215"/>
      <c r="H553" s="215"/>
      <c r="I553" s="215"/>
      <c r="J553" s="215"/>
      <c r="K553" s="215"/>
    </row>
    <row r="554" spans="7:11" x14ac:dyDescent="0.2">
      <c r="G554" s="215"/>
      <c r="H554" s="215"/>
      <c r="I554" s="215"/>
      <c r="J554" s="215"/>
      <c r="K554" s="215"/>
    </row>
    <row r="555" spans="7:11" x14ac:dyDescent="0.2">
      <c r="G555" s="215"/>
      <c r="H555" s="215"/>
      <c r="I555" s="215"/>
      <c r="J555" s="215"/>
      <c r="K555" s="215"/>
    </row>
    <row r="556" spans="7:11" x14ac:dyDescent="0.2">
      <c r="G556" s="215"/>
      <c r="H556" s="215"/>
      <c r="I556" s="215"/>
      <c r="J556" s="215"/>
      <c r="K556" s="215"/>
    </row>
    <row r="557" spans="7:11" x14ac:dyDescent="0.2">
      <c r="G557" s="215"/>
      <c r="H557" s="215"/>
      <c r="I557" s="215"/>
      <c r="J557" s="215"/>
      <c r="K557" s="215"/>
    </row>
    <row r="558" spans="7:11" x14ac:dyDescent="0.2">
      <c r="G558" s="215"/>
      <c r="H558" s="215"/>
      <c r="I558" s="215"/>
      <c r="J558" s="215"/>
      <c r="K558" s="215"/>
    </row>
    <row r="559" spans="7:11" x14ac:dyDescent="0.2">
      <c r="G559" s="215"/>
      <c r="H559" s="215"/>
      <c r="I559" s="215"/>
      <c r="J559" s="215"/>
      <c r="K559" s="215"/>
    </row>
    <row r="560" spans="7:11" x14ac:dyDescent="0.2">
      <c r="G560" s="215"/>
      <c r="H560" s="215"/>
      <c r="I560" s="215"/>
      <c r="J560" s="215"/>
      <c r="K560" s="215"/>
    </row>
    <row r="561" spans="7:11" x14ac:dyDescent="0.2">
      <c r="G561" s="215"/>
      <c r="H561" s="215"/>
      <c r="I561" s="215"/>
      <c r="J561" s="215"/>
      <c r="K561" s="215"/>
    </row>
    <row r="562" spans="7:11" x14ac:dyDescent="0.2">
      <c r="G562" s="215"/>
      <c r="H562" s="215"/>
      <c r="I562" s="215"/>
      <c r="J562" s="215"/>
      <c r="K562" s="215"/>
    </row>
    <row r="563" spans="7:11" x14ac:dyDescent="0.2">
      <c r="G563" s="215"/>
      <c r="H563" s="215"/>
      <c r="I563" s="215"/>
      <c r="J563" s="215"/>
      <c r="K563" s="215"/>
    </row>
    <row r="564" spans="7:11" x14ac:dyDescent="0.2">
      <c r="G564" s="215"/>
      <c r="H564" s="215"/>
      <c r="I564" s="215"/>
      <c r="J564" s="215"/>
      <c r="K564" s="215"/>
    </row>
    <row r="565" spans="7:11" x14ac:dyDescent="0.2">
      <c r="G565" s="215"/>
      <c r="H565" s="215"/>
      <c r="I565" s="215"/>
      <c r="J565" s="215"/>
      <c r="K565" s="215"/>
    </row>
    <row r="566" spans="7:11" x14ac:dyDescent="0.2">
      <c r="G566" s="215"/>
      <c r="H566" s="215"/>
      <c r="I566" s="215"/>
      <c r="J566" s="215"/>
      <c r="K566" s="215"/>
    </row>
    <row r="567" spans="7:11" x14ac:dyDescent="0.2">
      <c r="G567" s="215"/>
      <c r="H567" s="215"/>
      <c r="I567" s="215"/>
      <c r="J567" s="215"/>
      <c r="K567" s="215"/>
    </row>
    <row r="568" spans="7:11" x14ac:dyDescent="0.2">
      <c r="G568" s="215"/>
      <c r="H568" s="215"/>
      <c r="I568" s="215"/>
      <c r="J568" s="215"/>
      <c r="K568" s="215"/>
    </row>
    <row r="569" spans="7:11" x14ac:dyDescent="0.2">
      <c r="G569" s="215"/>
      <c r="H569" s="215"/>
      <c r="I569" s="215"/>
      <c r="J569" s="215"/>
      <c r="K569" s="215"/>
    </row>
    <row r="570" spans="7:11" x14ac:dyDescent="0.2">
      <c r="G570" s="215"/>
      <c r="H570" s="215"/>
      <c r="I570" s="215"/>
      <c r="J570" s="215"/>
      <c r="K570" s="215"/>
    </row>
    <row r="571" spans="7:11" x14ac:dyDescent="0.2">
      <c r="G571" s="215"/>
      <c r="H571" s="215"/>
      <c r="I571" s="215"/>
      <c r="J571" s="215"/>
      <c r="K571" s="215"/>
    </row>
    <row r="572" spans="7:11" x14ac:dyDescent="0.2">
      <c r="G572" s="215"/>
      <c r="H572" s="215"/>
      <c r="I572" s="215"/>
      <c r="J572" s="215"/>
      <c r="K572" s="215"/>
    </row>
    <row r="573" spans="7:11" x14ac:dyDescent="0.2">
      <c r="G573" s="215"/>
      <c r="H573" s="215"/>
      <c r="I573" s="215"/>
      <c r="J573" s="215"/>
      <c r="K573" s="215"/>
    </row>
    <row r="574" spans="7:11" x14ac:dyDescent="0.2">
      <c r="G574" s="215"/>
      <c r="H574" s="215"/>
      <c r="I574" s="215"/>
      <c r="J574" s="215"/>
      <c r="K574" s="215"/>
    </row>
    <row r="575" spans="7:11" x14ac:dyDescent="0.2">
      <c r="G575" s="215"/>
      <c r="H575" s="215"/>
      <c r="I575" s="215"/>
      <c r="J575" s="215"/>
      <c r="K575" s="215"/>
    </row>
    <row r="576" spans="7:11" x14ac:dyDescent="0.2">
      <c r="G576" s="215"/>
      <c r="H576" s="215"/>
      <c r="I576" s="215"/>
      <c r="J576" s="215"/>
      <c r="K576" s="215"/>
    </row>
    <row r="577" spans="7:11" x14ac:dyDescent="0.2">
      <c r="G577" s="215"/>
      <c r="H577" s="215"/>
      <c r="I577" s="215"/>
      <c r="J577" s="215"/>
      <c r="K577" s="215"/>
    </row>
    <row r="578" spans="7:11" x14ac:dyDescent="0.2">
      <c r="G578" s="215"/>
      <c r="H578" s="215"/>
      <c r="I578" s="215"/>
      <c r="J578" s="215"/>
      <c r="K578" s="215"/>
    </row>
    <row r="579" spans="7:11" x14ac:dyDescent="0.2">
      <c r="G579" s="215"/>
      <c r="H579" s="215"/>
      <c r="I579" s="215"/>
      <c r="J579" s="215"/>
      <c r="K579" s="215"/>
    </row>
    <row r="580" spans="7:11" x14ac:dyDescent="0.2">
      <c r="G580" s="215"/>
      <c r="H580" s="215"/>
      <c r="I580" s="215"/>
      <c r="J580" s="215"/>
      <c r="K580" s="215"/>
    </row>
    <row r="581" spans="7:11" x14ac:dyDescent="0.2">
      <c r="G581" s="215"/>
      <c r="H581" s="215"/>
      <c r="I581" s="215"/>
      <c r="J581" s="215"/>
      <c r="K581" s="215"/>
    </row>
    <row r="582" spans="7:11" x14ac:dyDescent="0.2">
      <c r="G582" s="215"/>
      <c r="H582" s="215"/>
      <c r="I582" s="215"/>
      <c r="J582" s="215"/>
      <c r="K582" s="215"/>
    </row>
    <row r="583" spans="7:11" x14ac:dyDescent="0.2">
      <c r="G583" s="215"/>
      <c r="H583" s="215"/>
      <c r="I583" s="215"/>
      <c r="J583" s="215"/>
      <c r="K583" s="215"/>
    </row>
    <row r="584" spans="7:11" x14ac:dyDescent="0.2">
      <c r="G584" s="215"/>
      <c r="H584" s="215"/>
      <c r="I584" s="215"/>
      <c r="J584" s="215"/>
      <c r="K584" s="215"/>
    </row>
    <row r="585" spans="7:11" x14ac:dyDescent="0.2">
      <c r="G585" s="215"/>
      <c r="H585" s="215"/>
      <c r="I585" s="215"/>
      <c r="J585" s="215"/>
      <c r="K585" s="215"/>
    </row>
    <row r="586" spans="7:11" x14ac:dyDescent="0.2">
      <c r="G586" s="215"/>
      <c r="H586" s="215"/>
      <c r="I586" s="215"/>
      <c r="J586" s="215"/>
      <c r="K586" s="215"/>
    </row>
    <row r="587" spans="7:11" x14ac:dyDescent="0.2">
      <c r="G587" s="215"/>
      <c r="H587" s="215"/>
      <c r="I587" s="215"/>
      <c r="J587" s="215"/>
      <c r="K587" s="215"/>
    </row>
    <row r="588" spans="7:11" x14ac:dyDescent="0.2">
      <c r="G588" s="215"/>
      <c r="H588" s="215"/>
      <c r="I588" s="215"/>
      <c r="J588" s="215"/>
      <c r="K588" s="215"/>
    </row>
    <row r="589" spans="7:11" x14ac:dyDescent="0.2">
      <c r="G589" s="215"/>
      <c r="H589" s="215"/>
      <c r="I589" s="215"/>
      <c r="J589" s="215"/>
      <c r="K589" s="215"/>
    </row>
    <row r="590" spans="7:11" x14ac:dyDescent="0.2">
      <c r="G590" s="215"/>
      <c r="H590" s="215"/>
      <c r="I590" s="215"/>
      <c r="J590" s="215"/>
      <c r="K590" s="215"/>
    </row>
    <row r="591" spans="7:11" x14ac:dyDescent="0.2">
      <c r="G591" s="215"/>
      <c r="H591" s="215"/>
      <c r="I591" s="215"/>
      <c r="J591" s="215"/>
      <c r="K591" s="215"/>
    </row>
    <row r="592" spans="7:11" x14ac:dyDescent="0.2">
      <c r="G592" s="215"/>
      <c r="H592" s="215"/>
      <c r="I592" s="215"/>
      <c r="J592" s="215"/>
      <c r="K592" s="215"/>
    </row>
    <row r="593" spans="7:11" x14ac:dyDescent="0.2">
      <c r="G593" s="215"/>
      <c r="H593" s="215"/>
      <c r="I593" s="215"/>
      <c r="J593" s="215"/>
      <c r="K593" s="215"/>
    </row>
    <row r="594" spans="7:11" x14ac:dyDescent="0.2">
      <c r="G594" s="215"/>
      <c r="H594" s="215"/>
      <c r="I594" s="215"/>
      <c r="J594" s="215"/>
      <c r="K594" s="215"/>
    </row>
    <row r="595" spans="7:11" x14ac:dyDescent="0.2">
      <c r="G595" s="215"/>
      <c r="H595" s="215"/>
      <c r="I595" s="215"/>
      <c r="J595" s="215"/>
      <c r="K595" s="215"/>
    </row>
    <row r="596" spans="7:11" x14ac:dyDescent="0.2">
      <c r="G596" s="215"/>
      <c r="H596" s="215"/>
      <c r="I596" s="215"/>
      <c r="J596" s="215"/>
      <c r="K596" s="215"/>
    </row>
    <row r="597" spans="7:11" x14ac:dyDescent="0.2">
      <c r="G597" s="215"/>
      <c r="H597" s="215"/>
      <c r="I597" s="215"/>
      <c r="J597" s="215"/>
      <c r="K597" s="215"/>
    </row>
    <row r="598" spans="7:11" x14ac:dyDescent="0.2">
      <c r="G598" s="215"/>
      <c r="H598" s="215"/>
      <c r="I598" s="215"/>
      <c r="J598" s="215"/>
      <c r="K598" s="215"/>
    </row>
    <row r="599" spans="7:11" x14ac:dyDescent="0.2">
      <c r="G599" s="215"/>
      <c r="H599" s="215"/>
      <c r="I599" s="215"/>
      <c r="J599" s="215"/>
      <c r="K599" s="215"/>
    </row>
    <row r="600" spans="7:11" x14ac:dyDescent="0.2">
      <c r="G600" s="215"/>
      <c r="H600" s="215"/>
      <c r="I600" s="215"/>
      <c r="J600" s="215"/>
      <c r="K600" s="215"/>
    </row>
    <row r="601" spans="7:11" x14ac:dyDescent="0.2">
      <c r="G601" s="215"/>
      <c r="H601" s="215"/>
      <c r="I601" s="215"/>
      <c r="J601" s="215"/>
      <c r="K601" s="215"/>
    </row>
    <row r="602" spans="7:11" x14ac:dyDescent="0.2">
      <c r="G602" s="215"/>
      <c r="H602" s="215"/>
      <c r="I602" s="215"/>
      <c r="J602" s="215"/>
      <c r="K602" s="215"/>
    </row>
    <row r="603" spans="7:11" x14ac:dyDescent="0.2">
      <c r="G603" s="215"/>
      <c r="H603" s="215"/>
      <c r="I603" s="215"/>
      <c r="J603" s="215"/>
      <c r="K603" s="215"/>
    </row>
    <row r="604" spans="7:11" x14ac:dyDescent="0.2">
      <c r="G604" s="215"/>
      <c r="H604" s="215"/>
      <c r="I604" s="215"/>
      <c r="J604" s="215"/>
      <c r="K604" s="215"/>
    </row>
    <row r="605" spans="7:11" x14ac:dyDescent="0.2">
      <c r="G605" s="215"/>
      <c r="H605" s="215"/>
      <c r="I605" s="215"/>
      <c r="J605" s="215"/>
      <c r="K605" s="215"/>
    </row>
    <row r="606" spans="7:11" x14ac:dyDescent="0.2">
      <c r="G606" s="215"/>
      <c r="H606" s="215"/>
      <c r="I606" s="215"/>
      <c r="J606" s="215"/>
      <c r="K606" s="215"/>
    </row>
    <row r="607" spans="7:11" x14ac:dyDescent="0.2">
      <c r="G607" s="215"/>
      <c r="H607" s="215"/>
      <c r="I607" s="215"/>
      <c r="J607" s="215"/>
      <c r="K607" s="215"/>
    </row>
    <row r="608" spans="7:11" x14ac:dyDescent="0.2">
      <c r="G608" s="215"/>
      <c r="H608" s="215"/>
      <c r="I608" s="215"/>
      <c r="J608" s="215"/>
      <c r="K608" s="215"/>
    </row>
    <row r="609" spans="7:11" x14ac:dyDescent="0.2">
      <c r="G609" s="215"/>
      <c r="H609" s="215"/>
      <c r="I609" s="215"/>
      <c r="J609" s="215"/>
      <c r="K609" s="215"/>
    </row>
    <row r="610" spans="7:11" x14ac:dyDescent="0.2">
      <c r="G610" s="215"/>
      <c r="H610" s="215"/>
      <c r="I610" s="215"/>
      <c r="J610" s="215"/>
      <c r="K610" s="215"/>
    </row>
    <row r="611" spans="7:11" x14ac:dyDescent="0.2">
      <c r="G611" s="215"/>
      <c r="H611" s="215"/>
      <c r="I611" s="215"/>
      <c r="J611" s="215"/>
      <c r="K611" s="215"/>
    </row>
    <row r="612" spans="7:11" x14ac:dyDescent="0.2">
      <c r="G612" s="215"/>
      <c r="H612" s="215"/>
      <c r="I612" s="215"/>
      <c r="J612" s="215"/>
      <c r="K612" s="215"/>
    </row>
    <row r="613" spans="7:11" x14ac:dyDescent="0.2">
      <c r="G613" s="215"/>
      <c r="H613" s="215"/>
      <c r="I613" s="215"/>
      <c r="J613" s="215"/>
      <c r="K613" s="215"/>
    </row>
    <row r="614" spans="7:11" x14ac:dyDescent="0.2">
      <c r="G614" s="215"/>
      <c r="H614" s="215"/>
      <c r="I614" s="215"/>
      <c r="J614" s="215"/>
      <c r="K614" s="215"/>
    </row>
    <row r="615" spans="7:11" x14ac:dyDescent="0.2">
      <c r="G615" s="215"/>
      <c r="H615" s="215"/>
      <c r="I615" s="215"/>
      <c r="J615" s="215"/>
      <c r="K615" s="215"/>
    </row>
    <row r="616" spans="7:11" x14ac:dyDescent="0.2">
      <c r="G616" s="215"/>
      <c r="H616" s="215"/>
      <c r="I616" s="215"/>
      <c r="J616" s="215"/>
      <c r="K616" s="215"/>
    </row>
    <row r="617" spans="7:11" x14ac:dyDescent="0.2">
      <c r="G617" s="215"/>
      <c r="H617" s="215"/>
      <c r="I617" s="215"/>
      <c r="J617" s="215"/>
      <c r="K617" s="215"/>
    </row>
    <row r="618" spans="7:11" x14ac:dyDescent="0.2">
      <c r="G618" s="215"/>
      <c r="H618" s="215"/>
      <c r="I618" s="215"/>
      <c r="J618" s="215"/>
      <c r="K618" s="215"/>
    </row>
    <row r="619" spans="7:11" x14ac:dyDescent="0.2">
      <c r="G619" s="215"/>
      <c r="H619" s="215"/>
      <c r="I619" s="215"/>
      <c r="J619" s="215"/>
      <c r="K619" s="215"/>
    </row>
    <row r="620" spans="7:11" x14ac:dyDescent="0.2">
      <c r="G620" s="215"/>
      <c r="H620" s="215"/>
      <c r="I620" s="215"/>
      <c r="J620" s="215"/>
      <c r="K620" s="215"/>
    </row>
    <row r="621" spans="7:11" x14ac:dyDescent="0.2">
      <c r="G621" s="215"/>
      <c r="H621" s="215"/>
      <c r="I621" s="215"/>
      <c r="J621" s="215"/>
      <c r="K621" s="215"/>
    </row>
    <row r="622" spans="7:11" x14ac:dyDescent="0.2">
      <c r="G622" s="215"/>
      <c r="H622" s="215"/>
      <c r="I622" s="215"/>
      <c r="J622" s="215"/>
      <c r="K622" s="215"/>
    </row>
    <row r="623" spans="7:11" x14ac:dyDescent="0.2">
      <c r="G623" s="215"/>
      <c r="H623" s="215"/>
      <c r="I623" s="215"/>
      <c r="J623" s="215"/>
      <c r="K623" s="215"/>
    </row>
    <row r="624" spans="7:11" x14ac:dyDescent="0.2">
      <c r="G624" s="215"/>
      <c r="H624" s="215"/>
      <c r="I624" s="215"/>
      <c r="J624" s="215"/>
      <c r="K624" s="215"/>
    </row>
    <row r="625" spans="7:11" x14ac:dyDescent="0.2">
      <c r="G625" s="215"/>
      <c r="H625" s="215"/>
      <c r="I625" s="215"/>
      <c r="J625" s="215"/>
      <c r="K625" s="215"/>
    </row>
    <row r="626" spans="7:11" x14ac:dyDescent="0.2">
      <c r="G626" s="215"/>
      <c r="H626" s="215"/>
      <c r="I626" s="215"/>
      <c r="J626" s="215"/>
      <c r="K626" s="215"/>
    </row>
    <row r="627" spans="7:11" x14ac:dyDescent="0.2">
      <c r="G627" s="215"/>
      <c r="H627" s="215"/>
      <c r="I627" s="215"/>
      <c r="J627" s="215"/>
      <c r="K627" s="215"/>
    </row>
    <row r="628" spans="7:11" x14ac:dyDescent="0.2">
      <c r="G628" s="215"/>
      <c r="H628" s="215"/>
      <c r="I628" s="215"/>
      <c r="J628" s="215"/>
      <c r="K628" s="215"/>
    </row>
    <row r="629" spans="7:11" x14ac:dyDescent="0.2">
      <c r="G629" s="215"/>
      <c r="H629" s="215"/>
      <c r="I629" s="215"/>
      <c r="J629" s="215"/>
      <c r="K629" s="215"/>
    </row>
    <row r="630" spans="7:11" x14ac:dyDescent="0.2">
      <c r="G630" s="215"/>
      <c r="H630" s="215"/>
      <c r="I630" s="215"/>
      <c r="J630" s="215"/>
      <c r="K630" s="215"/>
    </row>
    <row r="631" spans="7:11" x14ac:dyDescent="0.2">
      <c r="G631" s="215"/>
      <c r="H631" s="215"/>
      <c r="I631" s="215"/>
      <c r="J631" s="215"/>
      <c r="K631" s="215"/>
    </row>
    <row r="632" spans="7:11" x14ac:dyDescent="0.2">
      <c r="G632" s="215"/>
      <c r="H632" s="215"/>
      <c r="I632" s="215"/>
      <c r="J632" s="215"/>
      <c r="K632" s="215"/>
    </row>
    <row r="633" spans="7:11" x14ac:dyDescent="0.2">
      <c r="G633" s="215"/>
      <c r="H633" s="215"/>
      <c r="I633" s="215"/>
      <c r="J633" s="215"/>
      <c r="K633" s="215"/>
    </row>
    <row r="634" spans="7:11" x14ac:dyDescent="0.2">
      <c r="G634" s="215"/>
      <c r="H634" s="215"/>
      <c r="I634" s="215"/>
      <c r="J634" s="215"/>
      <c r="K634" s="215"/>
    </row>
    <row r="635" spans="7:11" x14ac:dyDescent="0.2">
      <c r="G635" s="215"/>
      <c r="H635" s="215"/>
      <c r="I635" s="215"/>
      <c r="J635" s="215"/>
      <c r="K635" s="215"/>
    </row>
    <row r="636" spans="7:11" x14ac:dyDescent="0.2">
      <c r="G636" s="215"/>
      <c r="H636" s="215"/>
      <c r="I636" s="215"/>
      <c r="J636" s="215"/>
      <c r="K636" s="215"/>
    </row>
    <row r="637" spans="7:11" x14ac:dyDescent="0.2">
      <c r="G637" s="215"/>
      <c r="H637" s="215"/>
      <c r="I637" s="215"/>
      <c r="J637" s="215"/>
      <c r="K637" s="215"/>
    </row>
    <row r="638" spans="7:11" x14ac:dyDescent="0.2">
      <c r="G638" s="215"/>
      <c r="H638" s="215"/>
      <c r="I638" s="215"/>
      <c r="J638" s="215"/>
      <c r="K638" s="215"/>
    </row>
    <row r="639" spans="7:11" x14ac:dyDescent="0.2">
      <c r="G639" s="215"/>
      <c r="H639" s="215"/>
      <c r="I639" s="215"/>
      <c r="J639" s="215"/>
      <c r="K639" s="215"/>
    </row>
    <row r="640" spans="7:11" x14ac:dyDescent="0.2">
      <c r="G640" s="215"/>
      <c r="H640" s="215"/>
      <c r="I640" s="215"/>
      <c r="J640" s="215"/>
      <c r="K640" s="215"/>
    </row>
    <row r="641" spans="7:11" x14ac:dyDescent="0.2">
      <c r="G641" s="215"/>
      <c r="H641" s="215"/>
      <c r="I641" s="215"/>
      <c r="J641" s="215"/>
      <c r="K641" s="215"/>
    </row>
    <row r="642" spans="7:11" x14ac:dyDescent="0.2">
      <c r="G642" s="215"/>
      <c r="H642" s="215"/>
      <c r="I642" s="215"/>
      <c r="J642" s="215"/>
      <c r="K642" s="215"/>
    </row>
    <row r="643" spans="7:11" x14ac:dyDescent="0.2">
      <c r="G643" s="215"/>
      <c r="H643" s="215"/>
      <c r="I643" s="215"/>
      <c r="J643" s="215"/>
      <c r="K643" s="215"/>
    </row>
    <row r="644" spans="7:11" x14ac:dyDescent="0.2">
      <c r="G644" s="215"/>
      <c r="H644" s="215"/>
      <c r="I644" s="215"/>
      <c r="J644" s="215"/>
      <c r="K644" s="215"/>
    </row>
    <row r="645" spans="7:11" x14ac:dyDescent="0.2">
      <c r="G645" s="215"/>
      <c r="H645" s="215"/>
      <c r="I645" s="215"/>
      <c r="J645" s="215"/>
      <c r="K645" s="215"/>
    </row>
    <row r="646" spans="7:11" x14ac:dyDescent="0.2">
      <c r="G646" s="215"/>
      <c r="H646" s="215"/>
      <c r="I646" s="215"/>
      <c r="J646" s="215"/>
      <c r="K646" s="215"/>
    </row>
    <row r="647" spans="7:11" x14ac:dyDescent="0.2">
      <c r="G647" s="215"/>
      <c r="H647" s="215"/>
      <c r="I647" s="215"/>
      <c r="J647" s="215"/>
      <c r="K647" s="215"/>
    </row>
    <row r="648" spans="7:11" x14ac:dyDescent="0.2">
      <c r="G648" s="215"/>
      <c r="H648" s="215"/>
      <c r="I648" s="215"/>
      <c r="J648" s="215"/>
      <c r="K648" s="215"/>
    </row>
    <row r="649" spans="7:11" x14ac:dyDescent="0.2">
      <c r="G649" s="215"/>
      <c r="H649" s="215"/>
      <c r="I649" s="215"/>
      <c r="J649" s="215"/>
      <c r="K649" s="215"/>
    </row>
    <row r="650" spans="7:11" x14ac:dyDescent="0.2">
      <c r="G650" s="215"/>
      <c r="H650" s="215"/>
      <c r="I650" s="215"/>
      <c r="J650" s="215"/>
      <c r="K650" s="215"/>
    </row>
    <row r="651" spans="7:11" x14ac:dyDescent="0.2">
      <c r="G651" s="215"/>
      <c r="H651" s="215"/>
      <c r="I651" s="215"/>
      <c r="J651" s="215"/>
      <c r="K651" s="215"/>
    </row>
    <row r="652" spans="7:11" x14ac:dyDescent="0.2">
      <c r="G652" s="215"/>
      <c r="H652" s="215"/>
      <c r="I652" s="215"/>
      <c r="J652" s="215"/>
      <c r="K652" s="215"/>
    </row>
    <row r="653" spans="7:11" x14ac:dyDescent="0.2">
      <c r="G653" s="215"/>
      <c r="H653" s="215"/>
      <c r="I653" s="215"/>
      <c r="J653" s="215"/>
      <c r="K653" s="215"/>
    </row>
    <row r="654" spans="7:11" x14ac:dyDescent="0.2">
      <c r="G654" s="215"/>
      <c r="H654" s="215"/>
      <c r="I654" s="215"/>
      <c r="J654" s="215"/>
      <c r="K654" s="215"/>
    </row>
    <row r="655" spans="7:11" x14ac:dyDescent="0.2">
      <c r="G655" s="215"/>
      <c r="H655" s="215"/>
      <c r="I655" s="215"/>
      <c r="J655" s="215"/>
      <c r="K655" s="215"/>
    </row>
    <row r="656" spans="7:11" x14ac:dyDescent="0.2">
      <c r="G656" s="215"/>
      <c r="H656" s="215"/>
      <c r="I656" s="215"/>
      <c r="J656" s="215"/>
      <c r="K656" s="215"/>
    </row>
    <row r="657" spans="7:11" x14ac:dyDescent="0.2">
      <c r="G657" s="215"/>
      <c r="H657" s="215"/>
      <c r="I657" s="215"/>
      <c r="J657" s="215"/>
      <c r="K657" s="215"/>
    </row>
    <row r="658" spans="7:11" x14ac:dyDescent="0.2">
      <c r="G658" s="215"/>
      <c r="H658" s="215"/>
      <c r="I658" s="215"/>
      <c r="J658" s="215"/>
      <c r="K658" s="215"/>
    </row>
    <row r="659" spans="7:11" x14ac:dyDescent="0.2">
      <c r="G659" s="215"/>
      <c r="H659" s="215"/>
      <c r="I659" s="215"/>
      <c r="J659" s="215"/>
      <c r="K659" s="215"/>
    </row>
    <row r="660" spans="7:11" x14ac:dyDescent="0.2">
      <c r="G660" s="215"/>
      <c r="H660" s="215"/>
      <c r="I660" s="215"/>
      <c r="J660" s="215"/>
      <c r="K660" s="215"/>
    </row>
    <row r="661" spans="7:11" x14ac:dyDescent="0.2">
      <c r="G661" s="215"/>
      <c r="H661" s="215"/>
      <c r="I661" s="215"/>
      <c r="J661" s="215"/>
      <c r="K661" s="215"/>
    </row>
    <row r="662" spans="7:11" x14ac:dyDescent="0.2">
      <c r="G662" s="215"/>
      <c r="H662" s="215"/>
      <c r="I662" s="215"/>
      <c r="J662" s="215"/>
      <c r="K662" s="215"/>
    </row>
    <row r="663" spans="7:11" x14ac:dyDescent="0.2">
      <c r="G663" s="215"/>
      <c r="H663" s="215"/>
      <c r="I663" s="215"/>
      <c r="J663" s="215"/>
      <c r="K663" s="215"/>
    </row>
    <row r="664" spans="7:11" x14ac:dyDescent="0.2">
      <c r="G664" s="215"/>
      <c r="H664" s="215"/>
      <c r="I664" s="215"/>
      <c r="J664" s="215"/>
      <c r="K664" s="215"/>
    </row>
    <row r="665" spans="7:11" x14ac:dyDescent="0.2">
      <c r="G665" s="215"/>
      <c r="H665" s="215"/>
      <c r="I665" s="215"/>
      <c r="J665" s="215"/>
      <c r="K665" s="215"/>
    </row>
    <row r="666" spans="7:11" x14ac:dyDescent="0.2">
      <c r="G666" s="215"/>
      <c r="H666" s="215"/>
      <c r="I666" s="215"/>
      <c r="J666" s="215"/>
      <c r="K666" s="215"/>
    </row>
    <row r="667" spans="7:11" x14ac:dyDescent="0.2">
      <c r="G667" s="215"/>
      <c r="H667" s="215"/>
      <c r="I667" s="215"/>
      <c r="J667" s="215"/>
      <c r="K667" s="215"/>
    </row>
    <row r="668" spans="7:11" x14ac:dyDescent="0.2">
      <c r="G668" s="215"/>
      <c r="H668" s="215"/>
      <c r="I668" s="215"/>
      <c r="J668" s="215"/>
      <c r="K668" s="215"/>
    </row>
    <row r="669" spans="7:11" x14ac:dyDescent="0.2">
      <c r="G669" s="215"/>
      <c r="H669" s="215"/>
      <c r="I669" s="215"/>
      <c r="J669" s="215"/>
      <c r="K669" s="215"/>
    </row>
    <row r="670" spans="7:11" x14ac:dyDescent="0.2">
      <c r="G670" s="215"/>
      <c r="H670" s="215"/>
      <c r="I670" s="215"/>
      <c r="J670" s="215"/>
      <c r="K670" s="215"/>
    </row>
    <row r="671" spans="7:11" x14ac:dyDescent="0.2">
      <c r="G671" s="215"/>
      <c r="H671" s="215"/>
      <c r="I671" s="215"/>
      <c r="J671" s="215"/>
      <c r="K671" s="215"/>
    </row>
    <row r="672" spans="7:11" x14ac:dyDescent="0.2">
      <c r="G672" s="215"/>
      <c r="H672" s="215"/>
      <c r="I672" s="215"/>
      <c r="J672" s="215"/>
      <c r="K672" s="215"/>
    </row>
    <row r="673" spans="7:11" x14ac:dyDescent="0.2">
      <c r="G673" s="215"/>
      <c r="H673" s="215"/>
      <c r="I673" s="215"/>
      <c r="J673" s="215"/>
      <c r="K673" s="215"/>
    </row>
    <row r="674" spans="7:11" x14ac:dyDescent="0.2">
      <c r="G674" s="215"/>
      <c r="H674" s="215"/>
      <c r="I674" s="215"/>
      <c r="J674" s="215"/>
      <c r="K674" s="215"/>
    </row>
    <row r="675" spans="7:11" x14ac:dyDescent="0.2">
      <c r="G675" s="215"/>
      <c r="H675" s="215"/>
      <c r="I675" s="215"/>
      <c r="J675" s="215"/>
      <c r="K675" s="215"/>
    </row>
    <row r="676" spans="7:11" x14ac:dyDescent="0.2">
      <c r="G676" s="215"/>
      <c r="H676" s="215"/>
      <c r="I676" s="215"/>
      <c r="J676" s="215"/>
      <c r="K676" s="215"/>
    </row>
    <row r="677" spans="7:11" x14ac:dyDescent="0.2">
      <c r="G677" s="215"/>
      <c r="H677" s="215"/>
      <c r="I677" s="215"/>
      <c r="J677" s="215"/>
      <c r="K677" s="215"/>
    </row>
    <row r="678" spans="7:11" x14ac:dyDescent="0.2">
      <c r="G678" s="215"/>
      <c r="H678" s="215"/>
      <c r="I678" s="215"/>
      <c r="J678" s="215"/>
      <c r="K678" s="215"/>
    </row>
    <row r="679" spans="7:11" x14ac:dyDescent="0.2">
      <c r="G679" s="215"/>
      <c r="H679" s="215"/>
      <c r="I679" s="215"/>
      <c r="J679" s="215"/>
      <c r="K679" s="215"/>
    </row>
    <row r="680" spans="7:11" x14ac:dyDescent="0.2">
      <c r="G680" s="215"/>
      <c r="H680" s="215"/>
      <c r="I680" s="215"/>
      <c r="J680" s="215"/>
      <c r="K680" s="215"/>
    </row>
    <row r="681" spans="7:11" x14ac:dyDescent="0.2">
      <c r="G681" s="215"/>
      <c r="H681" s="215"/>
      <c r="I681" s="215"/>
      <c r="J681" s="215"/>
      <c r="K681" s="215"/>
    </row>
    <row r="682" spans="7:11" x14ac:dyDescent="0.2">
      <c r="G682" s="215"/>
      <c r="H682" s="215"/>
      <c r="I682" s="215"/>
      <c r="J682" s="215"/>
      <c r="K682" s="215"/>
    </row>
    <row r="683" spans="7:11" x14ac:dyDescent="0.2">
      <c r="G683" s="215"/>
      <c r="H683" s="215"/>
      <c r="I683" s="215"/>
      <c r="J683" s="215"/>
      <c r="K683" s="215"/>
    </row>
    <row r="684" spans="7:11" x14ac:dyDescent="0.2">
      <c r="G684" s="215"/>
      <c r="H684" s="215"/>
      <c r="I684" s="215"/>
      <c r="J684" s="215"/>
      <c r="K684" s="215"/>
    </row>
    <row r="685" spans="7:11" x14ac:dyDescent="0.2">
      <c r="G685" s="215"/>
      <c r="H685" s="215"/>
      <c r="I685" s="215"/>
      <c r="J685" s="215"/>
      <c r="K685" s="215"/>
    </row>
    <row r="686" spans="7:11" x14ac:dyDescent="0.2">
      <c r="G686" s="215"/>
      <c r="H686" s="215"/>
      <c r="I686" s="215"/>
      <c r="J686" s="215"/>
      <c r="K686" s="215"/>
    </row>
    <row r="687" spans="7:11" x14ac:dyDescent="0.2">
      <c r="G687" s="215"/>
      <c r="H687" s="215"/>
      <c r="I687" s="215"/>
      <c r="J687" s="215"/>
      <c r="K687" s="215"/>
    </row>
    <row r="688" spans="7:11" x14ac:dyDescent="0.2">
      <c r="G688" s="215"/>
      <c r="H688" s="215"/>
      <c r="I688" s="215"/>
      <c r="J688" s="215"/>
      <c r="K688" s="215"/>
    </row>
    <row r="689" spans="7:11" x14ac:dyDescent="0.2">
      <c r="G689" s="215"/>
      <c r="H689" s="215"/>
      <c r="I689" s="215"/>
      <c r="J689" s="215"/>
      <c r="K689" s="215"/>
    </row>
    <row r="690" spans="7:11" x14ac:dyDescent="0.2">
      <c r="G690" s="215"/>
      <c r="H690" s="215"/>
      <c r="I690" s="215"/>
      <c r="J690" s="215"/>
      <c r="K690" s="215"/>
    </row>
    <row r="691" spans="7:11" x14ac:dyDescent="0.2">
      <c r="G691" s="215"/>
      <c r="H691" s="215"/>
      <c r="I691" s="215"/>
      <c r="J691" s="215"/>
      <c r="K691" s="215"/>
    </row>
    <row r="692" spans="7:11" x14ac:dyDescent="0.2">
      <c r="G692" s="215"/>
      <c r="H692" s="215"/>
      <c r="I692" s="215"/>
      <c r="J692" s="215"/>
      <c r="K692" s="215"/>
    </row>
    <row r="693" spans="7:11" x14ac:dyDescent="0.2">
      <c r="G693" s="215"/>
      <c r="H693" s="215"/>
      <c r="I693" s="215"/>
      <c r="J693" s="215"/>
      <c r="K693" s="215"/>
    </row>
    <row r="694" spans="7:11" x14ac:dyDescent="0.2">
      <c r="G694" s="215"/>
      <c r="H694" s="215"/>
      <c r="I694" s="215"/>
      <c r="J694" s="215"/>
      <c r="K694" s="215"/>
    </row>
    <row r="695" spans="7:11" x14ac:dyDescent="0.2">
      <c r="G695" s="215"/>
      <c r="H695" s="215"/>
      <c r="I695" s="215"/>
      <c r="J695" s="215"/>
      <c r="K695" s="215"/>
    </row>
    <row r="696" spans="7:11" x14ac:dyDescent="0.2">
      <c r="G696" s="215"/>
      <c r="H696" s="215"/>
      <c r="I696" s="215"/>
      <c r="J696" s="215"/>
      <c r="K696" s="215"/>
    </row>
    <row r="697" spans="7:11" x14ac:dyDescent="0.2">
      <c r="G697" s="215"/>
      <c r="H697" s="215"/>
      <c r="I697" s="215"/>
      <c r="J697" s="215"/>
      <c r="K697" s="215"/>
    </row>
    <row r="698" spans="7:11" x14ac:dyDescent="0.2">
      <c r="G698" s="215"/>
      <c r="H698" s="215"/>
      <c r="I698" s="215"/>
      <c r="J698" s="215"/>
      <c r="K698" s="215"/>
    </row>
    <row r="699" spans="7:11" x14ac:dyDescent="0.2">
      <c r="G699" s="215"/>
      <c r="H699" s="215"/>
      <c r="I699" s="215"/>
      <c r="J699" s="215"/>
      <c r="K699" s="215"/>
    </row>
    <row r="700" spans="7:11" x14ac:dyDescent="0.2">
      <c r="G700" s="215"/>
      <c r="H700" s="215"/>
      <c r="I700" s="215"/>
      <c r="J700" s="215"/>
      <c r="K700" s="215"/>
    </row>
    <row r="701" spans="7:11" x14ac:dyDescent="0.2">
      <c r="G701" s="215"/>
      <c r="H701" s="215"/>
      <c r="I701" s="215"/>
      <c r="J701" s="215"/>
      <c r="K701" s="215"/>
    </row>
    <row r="702" spans="7:11" x14ac:dyDescent="0.2">
      <c r="G702" s="215"/>
      <c r="H702" s="215"/>
      <c r="I702" s="215"/>
      <c r="J702" s="215"/>
      <c r="K702" s="215"/>
    </row>
    <row r="703" spans="7:11" x14ac:dyDescent="0.2">
      <c r="G703" s="215"/>
      <c r="H703" s="215"/>
      <c r="I703" s="215"/>
      <c r="J703" s="215"/>
      <c r="K703" s="215"/>
    </row>
    <row r="704" spans="7:11" x14ac:dyDescent="0.2">
      <c r="G704" s="215"/>
      <c r="H704" s="215"/>
      <c r="I704" s="215"/>
      <c r="J704" s="215"/>
      <c r="K704" s="215"/>
    </row>
    <row r="705" spans="7:11" x14ac:dyDescent="0.2">
      <c r="G705" s="215"/>
      <c r="H705" s="215"/>
      <c r="I705" s="215"/>
      <c r="J705" s="215"/>
      <c r="K705" s="215"/>
    </row>
    <row r="706" spans="7:11" x14ac:dyDescent="0.2">
      <c r="G706" s="215"/>
      <c r="H706" s="215"/>
      <c r="I706" s="215"/>
      <c r="J706" s="215"/>
      <c r="K706" s="215"/>
    </row>
    <row r="707" spans="7:11" x14ac:dyDescent="0.2">
      <c r="G707" s="215"/>
      <c r="H707" s="215"/>
      <c r="I707" s="215"/>
      <c r="J707" s="215"/>
      <c r="K707" s="215"/>
    </row>
    <row r="708" spans="7:11" x14ac:dyDescent="0.2">
      <c r="G708" s="215"/>
      <c r="H708" s="215"/>
      <c r="I708" s="215"/>
      <c r="J708" s="215"/>
      <c r="K708" s="215"/>
    </row>
    <row r="709" spans="7:11" x14ac:dyDescent="0.2">
      <c r="G709" s="215"/>
      <c r="H709" s="215"/>
      <c r="I709" s="215"/>
      <c r="J709" s="215"/>
      <c r="K709" s="215"/>
    </row>
    <row r="710" spans="7:11" x14ac:dyDescent="0.2">
      <c r="G710" s="215"/>
      <c r="H710" s="215"/>
      <c r="I710" s="215"/>
      <c r="J710" s="215"/>
      <c r="K710" s="215"/>
    </row>
    <row r="711" spans="7:11" x14ac:dyDescent="0.2">
      <c r="G711" s="215"/>
      <c r="H711" s="215"/>
      <c r="I711" s="215"/>
      <c r="J711" s="215"/>
      <c r="K711" s="215"/>
    </row>
    <row r="712" spans="7:11" x14ac:dyDescent="0.2">
      <c r="G712" s="215"/>
      <c r="H712" s="215"/>
      <c r="I712" s="215"/>
      <c r="J712" s="215"/>
      <c r="K712" s="215"/>
    </row>
    <row r="713" spans="7:11" x14ac:dyDescent="0.2">
      <c r="G713" s="215"/>
      <c r="H713" s="215"/>
      <c r="I713" s="215"/>
      <c r="J713" s="215"/>
      <c r="K713" s="215"/>
    </row>
    <row r="714" spans="7:11" x14ac:dyDescent="0.2">
      <c r="G714" s="215"/>
      <c r="H714" s="215"/>
      <c r="I714" s="215"/>
      <c r="J714" s="215"/>
      <c r="K714" s="215"/>
    </row>
    <row r="715" spans="7:11" x14ac:dyDescent="0.2">
      <c r="G715" s="215"/>
      <c r="H715" s="215"/>
      <c r="I715" s="215"/>
      <c r="J715" s="215"/>
      <c r="K715" s="215"/>
    </row>
    <row r="716" spans="7:11" x14ac:dyDescent="0.2">
      <c r="G716" s="215"/>
      <c r="H716" s="215"/>
      <c r="I716" s="215"/>
      <c r="J716" s="215"/>
      <c r="K716" s="215"/>
    </row>
    <row r="717" spans="7:11" x14ac:dyDescent="0.2">
      <c r="G717" s="215"/>
      <c r="H717" s="215"/>
      <c r="I717" s="215"/>
      <c r="J717" s="215"/>
      <c r="K717" s="215"/>
    </row>
    <row r="718" spans="7:11" x14ac:dyDescent="0.2">
      <c r="G718" s="215"/>
      <c r="H718" s="215"/>
      <c r="I718" s="215"/>
      <c r="J718" s="215"/>
      <c r="K718" s="215"/>
    </row>
    <row r="719" spans="7:11" x14ac:dyDescent="0.2">
      <c r="G719" s="215"/>
      <c r="H719" s="215"/>
      <c r="I719" s="215"/>
      <c r="J719" s="215"/>
      <c r="K719" s="215"/>
    </row>
    <row r="720" spans="7:11" x14ac:dyDescent="0.2">
      <c r="G720" s="215"/>
      <c r="H720" s="215"/>
      <c r="I720" s="215"/>
      <c r="J720" s="215"/>
      <c r="K720" s="215"/>
    </row>
    <row r="721" spans="7:11" x14ac:dyDescent="0.2">
      <c r="G721" s="215"/>
      <c r="H721" s="215"/>
      <c r="I721" s="215"/>
      <c r="J721" s="215"/>
      <c r="K721" s="215"/>
    </row>
    <row r="722" spans="7:11" x14ac:dyDescent="0.2">
      <c r="G722" s="215"/>
      <c r="H722" s="215"/>
      <c r="I722" s="215"/>
      <c r="J722" s="215"/>
      <c r="K722" s="215"/>
    </row>
    <row r="723" spans="7:11" x14ac:dyDescent="0.2">
      <c r="G723" s="215"/>
      <c r="H723" s="215"/>
      <c r="I723" s="215"/>
      <c r="J723" s="215"/>
      <c r="K723" s="215"/>
    </row>
  </sheetData>
  <mergeCells count="37">
    <mergeCell ref="A1:N1"/>
    <mergeCell ref="A2:C2"/>
    <mergeCell ref="D2:G2"/>
    <mergeCell ref="H2:K2"/>
    <mergeCell ref="A3:A4"/>
    <mergeCell ref="B3:C3"/>
    <mergeCell ref="D3:F3"/>
    <mergeCell ref="G3:G4"/>
    <mergeCell ref="H3:J3"/>
    <mergeCell ref="K3:K4"/>
    <mergeCell ref="L3:N3"/>
    <mergeCell ref="O3:O4"/>
    <mergeCell ref="A5:A8"/>
    <mergeCell ref="B8:C8"/>
    <mergeCell ref="B50:C50"/>
    <mergeCell ref="A9:A13"/>
    <mergeCell ref="B13:C13"/>
    <mergeCell ref="A14:A17"/>
    <mergeCell ref="B17:C17"/>
    <mergeCell ref="B29:C29"/>
    <mergeCell ref="A18:A29"/>
    <mergeCell ref="A70:C70"/>
    <mergeCell ref="A71:O71"/>
    <mergeCell ref="O1:P1"/>
    <mergeCell ref="L2:P2"/>
    <mergeCell ref="P3:P4"/>
    <mergeCell ref="A51:A55"/>
    <mergeCell ref="B55:C55"/>
    <mergeCell ref="A56:A66"/>
    <mergeCell ref="B66:C66"/>
    <mergeCell ref="A67:A69"/>
    <mergeCell ref="B69:C69"/>
    <mergeCell ref="A30:A35"/>
    <mergeCell ref="B35:C35"/>
    <mergeCell ref="A36:A44"/>
    <mergeCell ref="B44:C44"/>
    <mergeCell ref="A45:A50"/>
  </mergeCells>
  <printOptions horizontalCentered="1"/>
  <pageMargins left="0.2" right="0.2" top="0.45" bottom="0.38" header="0.19685039370078741" footer="0.15748031496062992"/>
  <pageSetup paperSize="9" scale="55" orientation="portrait" r:id="rId1"/>
  <headerFooter alignWithMargins="0">
    <oddFooter>&amp;L&amp;"Times New Roman,Obyčejné"&amp;9Rozpočet na rok 2018&amp;R&amp;"Times New Roman,Obyčejné"&amp;9&amp;D,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3" tint="0.79998168889431442"/>
  </sheetPr>
  <dimension ref="A1:H239"/>
  <sheetViews>
    <sheetView view="pageBreakPreview" zoomScaleNormal="100" zoomScaleSheetLayoutView="100" workbookViewId="0">
      <pane ySplit="2" topLeftCell="A3" activePane="bottomLeft" state="frozen"/>
      <selection pane="bottomLeft" activeCell="F106" sqref="F106"/>
    </sheetView>
  </sheetViews>
  <sheetFormatPr defaultRowHeight="14.25" x14ac:dyDescent="0.2"/>
  <cols>
    <col min="1" max="1" width="108.5703125" style="554" customWidth="1"/>
    <col min="2" max="2" width="11.5703125" style="554" customWidth="1"/>
    <col min="3" max="3" width="17.140625" style="554" customWidth="1"/>
    <col min="4" max="4" width="11.5703125" style="554" customWidth="1"/>
    <col min="5" max="5" width="10.140625" style="554" bestFit="1" customWidth="1"/>
    <col min="6" max="8" width="9.140625" style="554"/>
    <col min="9" max="9" width="12.42578125" style="554" bestFit="1" customWidth="1"/>
    <col min="10" max="16384" width="9.140625" style="554"/>
  </cols>
  <sheetData>
    <row r="1" spans="1:6" ht="44.25" customHeight="1" x14ac:dyDescent="0.2">
      <c r="A1" s="2134" t="s">
        <v>486</v>
      </c>
      <c r="B1" s="2135"/>
      <c r="C1" s="553" t="s">
        <v>956</v>
      </c>
    </row>
    <row r="2" spans="1:6" s="551" customFormat="1" ht="30.75" customHeight="1" x14ac:dyDescent="0.2">
      <c r="A2" s="555" t="s">
        <v>83</v>
      </c>
      <c r="B2" s="556" t="s">
        <v>94</v>
      </c>
      <c r="C2" s="557" t="s">
        <v>0</v>
      </c>
      <c r="D2" s="558"/>
    </row>
    <row r="3" spans="1:6" s="551" customFormat="1" ht="19.5" customHeight="1" x14ac:dyDescent="0.2">
      <c r="A3" s="2142" t="s">
        <v>141</v>
      </c>
      <c r="B3" s="2143"/>
      <c r="C3" s="2144"/>
      <c r="D3" s="558"/>
    </row>
    <row r="4" spans="1:6" s="551" customFormat="1" ht="18.75" customHeight="1" x14ac:dyDescent="0.2">
      <c r="A4" s="561" t="s">
        <v>275</v>
      </c>
      <c r="B4" s="560">
        <v>145561.70000000001</v>
      </c>
      <c r="C4" s="538" t="s">
        <v>882</v>
      </c>
      <c r="D4" s="550"/>
    </row>
    <row r="5" spans="1:6" s="551" customFormat="1" ht="18.75" customHeight="1" x14ac:dyDescent="0.2">
      <c r="A5" s="562" t="s">
        <v>441</v>
      </c>
      <c r="B5" s="560">
        <v>7750</v>
      </c>
      <c r="C5" s="538" t="s">
        <v>321</v>
      </c>
      <c r="D5" s="550"/>
    </row>
    <row r="6" spans="1:6" s="551" customFormat="1" ht="18.75" customHeight="1" x14ac:dyDescent="0.2">
      <c r="A6" s="563" t="s">
        <v>212</v>
      </c>
      <c r="B6" s="564">
        <v>156282.1</v>
      </c>
      <c r="C6" s="538" t="s">
        <v>909</v>
      </c>
      <c r="D6" s="550"/>
    </row>
    <row r="7" spans="1:6" s="551" customFormat="1" ht="19.5" customHeight="1" x14ac:dyDescent="0.2">
      <c r="A7" s="559" t="s">
        <v>213</v>
      </c>
      <c r="B7" s="560">
        <v>41890</v>
      </c>
      <c r="C7" s="538" t="s">
        <v>321</v>
      </c>
      <c r="D7" s="550"/>
    </row>
    <row r="8" spans="1:6" s="551" customFormat="1" ht="19.5" customHeight="1" x14ac:dyDescent="0.2">
      <c r="A8" s="559" t="s">
        <v>303</v>
      </c>
      <c r="B8" s="560">
        <v>3200</v>
      </c>
      <c r="C8" s="538" t="s">
        <v>910</v>
      </c>
      <c r="D8" s="550"/>
    </row>
    <row r="9" spans="1:6" s="551" customFormat="1" ht="18.75" customHeight="1" x14ac:dyDescent="0.2">
      <c r="A9" s="559" t="s">
        <v>276</v>
      </c>
      <c r="B9" s="560">
        <f>B107</f>
        <v>21617.200000000001</v>
      </c>
      <c r="C9" s="538" t="s">
        <v>882</v>
      </c>
      <c r="D9" s="550"/>
    </row>
    <row r="10" spans="1:6" s="551" customFormat="1" ht="18.75" customHeight="1" x14ac:dyDescent="0.2">
      <c r="A10" s="559" t="s">
        <v>211</v>
      </c>
      <c r="B10" s="560">
        <v>38200</v>
      </c>
      <c r="C10" s="538" t="s">
        <v>883</v>
      </c>
      <c r="D10" s="550"/>
    </row>
    <row r="11" spans="1:6" s="551" customFormat="1" ht="18.75" customHeight="1" thickBot="1" x14ac:dyDescent="0.25">
      <c r="A11" s="561" t="s">
        <v>210</v>
      </c>
      <c r="B11" s="565">
        <v>38850</v>
      </c>
      <c r="C11" s="538" t="s">
        <v>884</v>
      </c>
      <c r="D11" s="550"/>
    </row>
    <row r="12" spans="1:6" s="551" customFormat="1" ht="27" customHeight="1" thickTop="1" x14ac:dyDescent="0.2">
      <c r="A12" s="606" t="s">
        <v>128</v>
      </c>
      <c r="B12" s="607">
        <f>SUM(B4:B11)</f>
        <v>453351.00000000006</v>
      </c>
      <c r="C12" s="614"/>
      <c r="D12" s="566"/>
    </row>
    <row r="13" spans="1:6" s="551" customFormat="1" ht="21.75" customHeight="1" x14ac:dyDescent="0.2">
      <c r="A13" s="2139" t="s">
        <v>129</v>
      </c>
      <c r="B13" s="2140"/>
      <c r="C13" s="2141"/>
      <c r="D13" s="550"/>
    </row>
    <row r="14" spans="1:6" s="551" customFormat="1" ht="21.75" customHeight="1" x14ac:dyDescent="0.2">
      <c r="A14" s="1447" t="s">
        <v>786</v>
      </c>
      <c r="B14" s="1446">
        <v>4000</v>
      </c>
      <c r="C14" s="538" t="s">
        <v>321</v>
      </c>
      <c r="D14" s="550"/>
      <c r="E14" s="568"/>
      <c r="F14" s="569"/>
    </row>
    <row r="15" spans="1:6" s="551" customFormat="1" ht="21.75" customHeight="1" x14ac:dyDescent="0.2">
      <c r="A15" s="1447" t="s">
        <v>787</v>
      </c>
      <c r="B15" s="1446">
        <v>4000</v>
      </c>
      <c r="C15" s="538" t="s">
        <v>321</v>
      </c>
      <c r="D15" s="550"/>
      <c r="E15" s="568"/>
      <c r="F15" s="569"/>
    </row>
    <row r="16" spans="1:6" s="551" customFormat="1" ht="21.75" customHeight="1" x14ac:dyDescent="0.2">
      <c r="A16" s="1447" t="s">
        <v>788</v>
      </c>
      <c r="B16" s="1446">
        <v>5000</v>
      </c>
      <c r="C16" s="538" t="s">
        <v>321</v>
      </c>
      <c r="D16" s="550"/>
      <c r="E16" s="568"/>
      <c r="F16" s="569"/>
    </row>
    <row r="17" spans="1:6" s="551" customFormat="1" ht="21.75" customHeight="1" x14ac:dyDescent="0.2">
      <c r="A17" s="1448" t="s">
        <v>789</v>
      </c>
      <c r="B17" s="1446">
        <v>1000</v>
      </c>
      <c r="C17" s="538" t="s">
        <v>321</v>
      </c>
      <c r="D17" s="550"/>
      <c r="E17" s="568"/>
      <c r="F17" s="569"/>
    </row>
    <row r="18" spans="1:6" s="551" customFormat="1" ht="21.75" customHeight="1" x14ac:dyDescent="0.2">
      <c r="A18" s="1448" t="s">
        <v>760</v>
      </c>
      <c r="B18" s="1446">
        <v>15000</v>
      </c>
      <c r="C18" s="538" t="s">
        <v>604</v>
      </c>
      <c r="D18" s="550"/>
      <c r="E18" s="568"/>
      <c r="F18" s="569"/>
    </row>
    <row r="19" spans="1:6" s="551" customFormat="1" ht="21" customHeight="1" x14ac:dyDescent="0.2">
      <c r="A19" s="1712" t="s">
        <v>926</v>
      </c>
      <c r="B19" s="1713">
        <v>10000</v>
      </c>
      <c r="C19" s="520" t="s">
        <v>604</v>
      </c>
      <c r="D19" s="550"/>
    </row>
    <row r="20" spans="1:6" s="551" customFormat="1" ht="21" customHeight="1" x14ac:dyDescent="0.2">
      <c r="A20" s="1712" t="s">
        <v>927</v>
      </c>
      <c r="B20" s="1713">
        <v>1500</v>
      </c>
      <c r="C20" s="520" t="s">
        <v>604</v>
      </c>
      <c r="D20" s="550"/>
    </row>
    <row r="21" spans="1:6" s="551" customFormat="1" ht="21" customHeight="1" x14ac:dyDescent="0.2">
      <c r="A21" s="1712" t="s">
        <v>928</v>
      </c>
      <c r="B21" s="1713">
        <v>3000</v>
      </c>
      <c r="C21" s="520" t="s">
        <v>604</v>
      </c>
      <c r="D21" s="550"/>
    </row>
    <row r="22" spans="1:6" s="551" customFormat="1" ht="21" customHeight="1" x14ac:dyDescent="0.2">
      <c r="A22" s="1712" t="s">
        <v>929</v>
      </c>
      <c r="B22" s="1713">
        <v>2000</v>
      </c>
      <c r="C22" s="520" t="s">
        <v>604</v>
      </c>
      <c r="D22" s="550"/>
    </row>
    <row r="23" spans="1:6" s="551" customFormat="1" ht="21" customHeight="1" x14ac:dyDescent="0.2">
      <c r="A23" s="1712" t="s">
        <v>930</v>
      </c>
      <c r="B23" s="1713">
        <v>7500</v>
      </c>
      <c r="C23" s="520" t="s">
        <v>604</v>
      </c>
      <c r="D23" s="550"/>
    </row>
    <row r="24" spans="1:6" s="551" customFormat="1" ht="21" customHeight="1" x14ac:dyDescent="0.2">
      <c r="A24" s="1712" t="s">
        <v>931</v>
      </c>
      <c r="B24" s="1713">
        <v>3000</v>
      </c>
      <c r="C24" s="520" t="s">
        <v>604</v>
      </c>
      <c r="D24" s="550"/>
    </row>
    <row r="25" spans="1:6" s="551" customFormat="1" ht="21" customHeight="1" x14ac:dyDescent="0.2">
      <c r="A25" s="1712" t="s">
        <v>932</v>
      </c>
      <c r="B25" s="1713">
        <v>4500</v>
      </c>
      <c r="C25" s="520" t="s">
        <v>604</v>
      </c>
      <c r="D25" s="550"/>
    </row>
    <row r="26" spans="1:6" s="551" customFormat="1" ht="21" customHeight="1" x14ac:dyDescent="0.2">
      <c r="A26" s="1712" t="s">
        <v>933</v>
      </c>
      <c r="B26" s="1713">
        <v>700</v>
      </c>
      <c r="C26" s="520" t="s">
        <v>604</v>
      </c>
      <c r="D26" s="550"/>
    </row>
    <row r="27" spans="1:6" s="551" customFormat="1" ht="21" customHeight="1" x14ac:dyDescent="0.2">
      <c r="A27" s="1712" t="s">
        <v>934</v>
      </c>
      <c r="B27" s="1713">
        <v>500</v>
      </c>
      <c r="C27" s="520" t="s">
        <v>604</v>
      </c>
      <c r="D27" s="550"/>
    </row>
    <row r="28" spans="1:6" s="551" customFormat="1" ht="21" customHeight="1" x14ac:dyDescent="0.2">
      <c r="A28" s="1712" t="s">
        <v>935</v>
      </c>
      <c r="B28" s="1713">
        <v>20281.5</v>
      </c>
      <c r="C28" s="520" t="s">
        <v>604</v>
      </c>
      <c r="D28" s="550"/>
    </row>
    <row r="29" spans="1:6" s="551" customFormat="1" ht="21" customHeight="1" x14ac:dyDescent="0.2">
      <c r="A29" s="1712" t="s">
        <v>936</v>
      </c>
      <c r="B29" s="1713">
        <v>14580</v>
      </c>
      <c r="C29" s="520" t="s">
        <v>604</v>
      </c>
      <c r="D29" s="550"/>
    </row>
    <row r="30" spans="1:6" s="551" customFormat="1" ht="21" customHeight="1" x14ac:dyDescent="0.2">
      <c r="A30" s="1712" t="s">
        <v>937</v>
      </c>
      <c r="B30" s="1713">
        <v>20000</v>
      </c>
      <c r="C30" s="520" t="s">
        <v>604</v>
      </c>
      <c r="D30" s="550"/>
    </row>
    <row r="31" spans="1:6" s="551" customFormat="1" ht="21" customHeight="1" x14ac:dyDescent="0.2">
      <c r="A31" s="1712" t="s">
        <v>938</v>
      </c>
      <c r="B31" s="1713">
        <v>20000</v>
      </c>
      <c r="C31" s="520" t="s">
        <v>604</v>
      </c>
      <c r="D31" s="550"/>
    </row>
    <row r="32" spans="1:6" s="551" customFormat="1" ht="21" customHeight="1" x14ac:dyDescent="0.2">
      <c r="A32" s="1712" t="s">
        <v>939</v>
      </c>
      <c r="B32" s="1713">
        <v>2000</v>
      </c>
      <c r="C32" s="520" t="s">
        <v>604</v>
      </c>
      <c r="D32" s="550"/>
    </row>
    <row r="33" spans="1:4" s="551" customFormat="1" ht="21" customHeight="1" x14ac:dyDescent="0.2">
      <c r="A33" s="1712" t="s">
        <v>940</v>
      </c>
      <c r="B33" s="1713">
        <v>1950.2</v>
      </c>
      <c r="C33" s="520" t="s">
        <v>604</v>
      </c>
      <c r="D33" s="550"/>
    </row>
    <row r="34" spans="1:4" s="551" customFormat="1" ht="21" customHeight="1" x14ac:dyDescent="0.2">
      <c r="A34" s="1712" t="s">
        <v>941</v>
      </c>
      <c r="B34" s="1713">
        <v>5000</v>
      </c>
      <c r="C34" s="520" t="s">
        <v>604</v>
      </c>
      <c r="D34" s="550"/>
    </row>
    <row r="35" spans="1:4" s="551" customFormat="1" ht="21" customHeight="1" x14ac:dyDescent="0.2">
      <c r="A35" s="1712" t="s">
        <v>942</v>
      </c>
      <c r="B35" s="1713">
        <v>50</v>
      </c>
      <c r="C35" s="520" t="s">
        <v>604</v>
      </c>
      <c r="D35" s="550"/>
    </row>
    <row r="36" spans="1:4" s="551" customFormat="1" ht="21" customHeight="1" thickBot="1" x14ac:dyDescent="0.25">
      <c r="A36" s="567"/>
      <c r="B36" s="560"/>
      <c r="C36" s="520"/>
      <c r="D36" s="550"/>
    </row>
    <row r="37" spans="1:4" s="551" customFormat="1" ht="22.5" customHeight="1" thickTop="1" thickBot="1" x14ac:dyDescent="0.25">
      <c r="A37" s="1722" t="s">
        <v>214</v>
      </c>
      <c r="B37" s="1723">
        <f>SUM(B14:B36)</f>
        <v>145561.70000000001</v>
      </c>
      <c r="C37" s="1724"/>
      <c r="D37" s="570"/>
    </row>
    <row r="38" spans="1:4" s="551" customFormat="1" ht="21" customHeight="1" x14ac:dyDescent="0.2">
      <c r="A38" s="1721" t="s">
        <v>790</v>
      </c>
      <c r="B38" s="1449">
        <v>1050</v>
      </c>
      <c r="C38" s="542" t="s">
        <v>321</v>
      </c>
      <c r="D38" s="550"/>
    </row>
    <row r="39" spans="1:4" s="551" customFormat="1" ht="21" customHeight="1" x14ac:dyDescent="0.2">
      <c r="A39" s="1447" t="s">
        <v>762</v>
      </c>
      <c r="B39" s="1450">
        <v>1900</v>
      </c>
      <c r="C39" s="542" t="s">
        <v>321</v>
      </c>
      <c r="D39" s="550"/>
    </row>
    <row r="40" spans="1:4" s="551" customFormat="1" ht="21" customHeight="1" x14ac:dyDescent="0.2">
      <c r="A40" s="1448" t="s">
        <v>791</v>
      </c>
      <c r="B40" s="1450">
        <v>2300</v>
      </c>
      <c r="C40" s="542" t="s">
        <v>321</v>
      </c>
      <c r="D40" s="550"/>
    </row>
    <row r="41" spans="1:4" s="551" customFormat="1" ht="21" customHeight="1" x14ac:dyDescent="0.2">
      <c r="A41" s="1447" t="s">
        <v>792</v>
      </c>
      <c r="B41" s="1450">
        <v>500</v>
      </c>
      <c r="C41" s="542" t="s">
        <v>321</v>
      </c>
      <c r="D41" s="550"/>
    </row>
    <row r="42" spans="1:4" ht="21" customHeight="1" x14ac:dyDescent="0.2">
      <c r="A42" s="1448" t="s">
        <v>789</v>
      </c>
      <c r="B42" s="1451">
        <v>2000</v>
      </c>
      <c r="C42" s="544" t="s">
        <v>321</v>
      </c>
      <c r="D42" s="571"/>
    </row>
    <row r="43" spans="1:4" ht="21" customHeight="1" thickBot="1" x14ac:dyDescent="0.25">
      <c r="A43" s="1452"/>
      <c r="B43" s="545"/>
      <c r="C43" s="546"/>
      <c r="D43" s="571"/>
    </row>
    <row r="44" spans="1:4" s="551" customFormat="1" ht="21" customHeight="1" thickTop="1" thickBot="1" x14ac:dyDescent="0.25">
      <c r="A44" s="1722" t="s">
        <v>89</v>
      </c>
      <c r="B44" s="1725">
        <f>SUM(B38:B43)</f>
        <v>7750</v>
      </c>
      <c r="C44" s="1726"/>
      <c r="D44" s="550"/>
    </row>
    <row r="45" spans="1:4" s="551" customFormat="1" ht="21" customHeight="1" x14ac:dyDescent="0.2">
      <c r="A45" s="1721" t="s">
        <v>793</v>
      </c>
      <c r="B45" s="1449">
        <v>12130</v>
      </c>
      <c r="C45" s="542" t="s">
        <v>321</v>
      </c>
      <c r="D45" s="550"/>
    </row>
    <row r="46" spans="1:4" s="551" customFormat="1" ht="21" customHeight="1" x14ac:dyDescent="0.2">
      <c r="A46" s="1447" t="s">
        <v>794</v>
      </c>
      <c r="B46" s="1450">
        <v>20700</v>
      </c>
      <c r="C46" s="572" t="s">
        <v>321</v>
      </c>
      <c r="D46" s="550"/>
    </row>
    <row r="47" spans="1:4" s="551" customFormat="1" ht="21" customHeight="1" x14ac:dyDescent="0.2">
      <c r="A47" s="1447" t="s">
        <v>795</v>
      </c>
      <c r="B47" s="1450">
        <v>20000</v>
      </c>
      <c r="C47" s="572" t="s">
        <v>321</v>
      </c>
      <c r="D47" s="550"/>
    </row>
    <row r="48" spans="1:4" s="551" customFormat="1" ht="21" customHeight="1" x14ac:dyDescent="0.2">
      <c r="A48" s="1447" t="s">
        <v>1017</v>
      </c>
      <c r="B48" s="1450">
        <v>20000</v>
      </c>
      <c r="C48" s="572" t="s">
        <v>321</v>
      </c>
      <c r="D48" s="550"/>
    </row>
    <row r="49" spans="1:4" s="551" customFormat="1" ht="21" customHeight="1" x14ac:dyDescent="0.2">
      <c r="A49" s="1447" t="s">
        <v>796</v>
      </c>
      <c r="B49" s="1450">
        <v>13100</v>
      </c>
      <c r="C49" s="572" t="s">
        <v>321</v>
      </c>
      <c r="D49" s="550"/>
    </row>
    <row r="50" spans="1:4" s="551" customFormat="1" ht="21" customHeight="1" x14ac:dyDescent="0.2">
      <c r="A50" s="1447" t="s">
        <v>797</v>
      </c>
      <c r="B50" s="1450">
        <v>3000</v>
      </c>
      <c r="C50" s="542" t="s">
        <v>321</v>
      </c>
      <c r="D50" s="550"/>
    </row>
    <row r="51" spans="1:4" s="551" customFormat="1" ht="30" customHeight="1" x14ac:dyDescent="0.2">
      <c r="A51" s="1447" t="s">
        <v>798</v>
      </c>
      <c r="B51" s="1450">
        <v>7500</v>
      </c>
      <c r="C51" s="572" t="s">
        <v>321</v>
      </c>
      <c r="D51" s="550"/>
    </row>
    <row r="52" spans="1:4" s="551" customFormat="1" ht="21" customHeight="1" x14ac:dyDescent="0.2">
      <c r="A52" s="1447" t="s">
        <v>799</v>
      </c>
      <c r="B52" s="1450">
        <v>110</v>
      </c>
      <c r="C52" s="572" t="s">
        <v>321</v>
      </c>
      <c r="D52" s="550"/>
    </row>
    <row r="53" spans="1:4" s="551" customFormat="1" ht="21" customHeight="1" x14ac:dyDescent="0.2">
      <c r="A53" s="1447" t="s">
        <v>800</v>
      </c>
      <c r="B53" s="1450">
        <v>230</v>
      </c>
      <c r="C53" s="572" t="s">
        <v>321</v>
      </c>
      <c r="D53" s="550"/>
    </row>
    <row r="54" spans="1:4" s="551" customFormat="1" ht="21" customHeight="1" x14ac:dyDescent="0.2">
      <c r="A54" s="1447" t="s">
        <v>801</v>
      </c>
      <c r="B54" s="1450">
        <v>110</v>
      </c>
      <c r="C54" s="542" t="s">
        <v>321</v>
      </c>
      <c r="D54" s="550"/>
    </row>
    <row r="55" spans="1:4" s="551" customFormat="1" ht="21" customHeight="1" x14ac:dyDescent="0.2">
      <c r="A55" s="1447" t="s">
        <v>802</v>
      </c>
      <c r="B55" s="1450">
        <v>1800</v>
      </c>
      <c r="C55" s="572" t="s">
        <v>321</v>
      </c>
      <c r="D55" s="550"/>
    </row>
    <row r="56" spans="1:4" s="551" customFormat="1" ht="21" customHeight="1" x14ac:dyDescent="0.2">
      <c r="A56" s="1447" t="s">
        <v>803</v>
      </c>
      <c r="B56" s="1450">
        <v>3000</v>
      </c>
      <c r="C56" s="572" t="s">
        <v>321</v>
      </c>
      <c r="D56" s="550"/>
    </row>
    <row r="57" spans="1:4" s="551" customFormat="1" ht="21" customHeight="1" x14ac:dyDescent="0.2">
      <c r="A57" s="1447" t="s">
        <v>804</v>
      </c>
      <c r="B57" s="1450">
        <v>2000</v>
      </c>
      <c r="C57" s="572" t="s">
        <v>321</v>
      </c>
      <c r="D57" s="550"/>
    </row>
    <row r="58" spans="1:4" s="551" customFormat="1" ht="21" customHeight="1" x14ac:dyDescent="0.2">
      <c r="A58" s="1447" t="s">
        <v>805</v>
      </c>
      <c r="B58" s="1450">
        <v>2400</v>
      </c>
      <c r="C58" s="542" t="s">
        <v>321</v>
      </c>
      <c r="D58" s="550"/>
    </row>
    <row r="59" spans="1:4" s="551" customFormat="1" ht="30" customHeight="1" x14ac:dyDescent="0.2">
      <c r="A59" s="1447" t="s">
        <v>806</v>
      </c>
      <c r="B59" s="1450">
        <v>2500</v>
      </c>
      <c r="C59" s="572" t="s">
        <v>321</v>
      </c>
      <c r="D59" s="550"/>
    </row>
    <row r="60" spans="1:4" s="551" customFormat="1" ht="21" customHeight="1" x14ac:dyDescent="0.2">
      <c r="A60" s="1447" t="s">
        <v>807</v>
      </c>
      <c r="B60" s="1450">
        <v>2500</v>
      </c>
      <c r="C60" s="572" t="s">
        <v>321</v>
      </c>
      <c r="D60" s="550"/>
    </row>
    <row r="61" spans="1:4" s="551" customFormat="1" ht="21" customHeight="1" x14ac:dyDescent="0.2">
      <c r="A61" s="1447" t="s">
        <v>808</v>
      </c>
      <c r="B61" s="1450">
        <v>58.2</v>
      </c>
      <c r="C61" s="572" t="s">
        <v>321</v>
      </c>
      <c r="D61" s="550"/>
    </row>
    <row r="62" spans="1:4" s="551" customFormat="1" ht="21" customHeight="1" x14ac:dyDescent="0.2">
      <c r="A62" s="1447" t="s">
        <v>809</v>
      </c>
      <c r="B62" s="1450">
        <v>69</v>
      </c>
      <c r="C62" s="542" t="s">
        <v>321</v>
      </c>
      <c r="D62" s="550"/>
    </row>
    <row r="63" spans="1:4" s="551" customFormat="1" ht="21" customHeight="1" x14ac:dyDescent="0.2">
      <c r="A63" s="1447" t="s">
        <v>810</v>
      </c>
      <c r="B63" s="1450">
        <v>500</v>
      </c>
      <c r="C63" s="572" t="s">
        <v>321</v>
      </c>
      <c r="D63" s="550"/>
    </row>
    <row r="64" spans="1:4" s="551" customFormat="1" ht="30" customHeight="1" x14ac:dyDescent="0.2">
      <c r="A64" s="1447" t="s">
        <v>811</v>
      </c>
      <c r="B64" s="1450">
        <v>500</v>
      </c>
      <c r="C64" s="572" t="s">
        <v>321</v>
      </c>
      <c r="D64" s="550"/>
    </row>
    <row r="65" spans="1:4" s="551" customFormat="1" ht="21" customHeight="1" x14ac:dyDescent="0.2">
      <c r="A65" s="1448" t="s">
        <v>812</v>
      </c>
      <c r="B65" s="1450">
        <v>450</v>
      </c>
      <c r="C65" s="572" t="s">
        <v>321</v>
      </c>
      <c r="D65" s="550"/>
    </row>
    <row r="66" spans="1:4" s="551" customFormat="1" ht="21" customHeight="1" x14ac:dyDescent="0.2">
      <c r="A66" s="1448" t="s">
        <v>813</v>
      </c>
      <c r="B66" s="1450">
        <v>1000</v>
      </c>
      <c r="C66" s="542" t="s">
        <v>321</v>
      </c>
      <c r="D66" s="550"/>
    </row>
    <row r="67" spans="1:4" s="551" customFormat="1" ht="20.25" customHeight="1" x14ac:dyDescent="0.2">
      <c r="A67" s="1447" t="s">
        <v>745</v>
      </c>
      <c r="B67" s="1450">
        <v>2500</v>
      </c>
      <c r="C67" s="572" t="s">
        <v>321</v>
      </c>
      <c r="D67" s="550"/>
    </row>
    <row r="68" spans="1:4" s="551" customFormat="1" ht="21" customHeight="1" x14ac:dyDescent="0.2">
      <c r="A68" s="1447" t="s">
        <v>585</v>
      </c>
      <c r="B68" s="1450">
        <v>700</v>
      </c>
      <c r="C68" s="572" t="s">
        <v>321</v>
      </c>
      <c r="D68" s="550"/>
    </row>
    <row r="69" spans="1:4" s="551" customFormat="1" ht="21" customHeight="1" x14ac:dyDescent="0.2">
      <c r="A69" s="1447" t="s">
        <v>814</v>
      </c>
      <c r="B69" s="1450">
        <v>3000</v>
      </c>
      <c r="C69" s="572" t="s">
        <v>321</v>
      </c>
      <c r="D69" s="550"/>
    </row>
    <row r="70" spans="1:4" s="551" customFormat="1" ht="21" customHeight="1" x14ac:dyDescent="0.2">
      <c r="A70" s="1447" t="s">
        <v>815</v>
      </c>
      <c r="B70" s="1450">
        <v>2000</v>
      </c>
      <c r="C70" s="542" t="s">
        <v>321</v>
      </c>
      <c r="D70" s="550"/>
    </row>
    <row r="71" spans="1:4" s="551" customFormat="1" ht="21" customHeight="1" x14ac:dyDescent="0.2">
      <c r="A71" s="1447" t="s">
        <v>816</v>
      </c>
      <c r="B71" s="1450">
        <v>1000</v>
      </c>
      <c r="C71" s="572" t="s">
        <v>321</v>
      </c>
      <c r="D71" s="550"/>
    </row>
    <row r="72" spans="1:4" s="551" customFormat="1" ht="21" customHeight="1" x14ac:dyDescent="0.2">
      <c r="A72" s="1447" t="s">
        <v>868</v>
      </c>
      <c r="B72" s="1450">
        <v>700</v>
      </c>
      <c r="C72" s="572" t="s">
        <v>608</v>
      </c>
      <c r="D72" s="550"/>
    </row>
    <row r="73" spans="1:4" s="551" customFormat="1" ht="21" customHeight="1" x14ac:dyDescent="0.2">
      <c r="A73" s="1447" t="s">
        <v>869</v>
      </c>
      <c r="B73" s="1450">
        <v>700</v>
      </c>
      <c r="C73" s="572" t="s">
        <v>608</v>
      </c>
      <c r="D73" s="550"/>
    </row>
    <row r="74" spans="1:4" s="551" customFormat="1" ht="21" customHeight="1" x14ac:dyDescent="0.2">
      <c r="A74" s="1447" t="s">
        <v>870</v>
      </c>
      <c r="B74" s="1450">
        <v>700</v>
      </c>
      <c r="C74" s="572" t="s">
        <v>608</v>
      </c>
      <c r="D74" s="550"/>
    </row>
    <row r="75" spans="1:4" s="551" customFormat="1" ht="21" customHeight="1" x14ac:dyDescent="0.2">
      <c r="A75" s="1447" t="s">
        <v>871</v>
      </c>
      <c r="B75" s="1450">
        <v>700</v>
      </c>
      <c r="C75" s="572" t="s">
        <v>608</v>
      </c>
      <c r="D75" s="550"/>
    </row>
    <row r="76" spans="1:4" s="551" customFormat="1" ht="21" customHeight="1" x14ac:dyDescent="0.2">
      <c r="A76" s="1447" t="s">
        <v>872</v>
      </c>
      <c r="B76" s="1450">
        <v>600</v>
      </c>
      <c r="C76" s="572" t="s">
        <v>604</v>
      </c>
      <c r="D76" s="550"/>
    </row>
    <row r="77" spans="1:4" s="551" customFormat="1" ht="21" customHeight="1" x14ac:dyDescent="0.2">
      <c r="A77" s="1447" t="s">
        <v>873</v>
      </c>
      <c r="B77" s="1450">
        <v>600</v>
      </c>
      <c r="C77" s="572" t="s">
        <v>604</v>
      </c>
      <c r="D77" s="550"/>
    </row>
    <row r="78" spans="1:4" s="551" customFormat="1" ht="21" customHeight="1" x14ac:dyDescent="0.2">
      <c r="A78" s="1453" t="s">
        <v>874</v>
      </c>
      <c r="B78" s="541">
        <v>350</v>
      </c>
      <c r="C78" s="572" t="s">
        <v>604</v>
      </c>
      <c r="D78" s="550"/>
    </row>
    <row r="79" spans="1:4" s="551" customFormat="1" ht="21" customHeight="1" x14ac:dyDescent="0.2">
      <c r="A79" s="549" t="s">
        <v>875</v>
      </c>
      <c r="B79" s="543">
        <v>600</v>
      </c>
      <c r="C79" s="592" t="s">
        <v>604</v>
      </c>
      <c r="D79" s="550"/>
    </row>
    <row r="80" spans="1:4" s="551" customFormat="1" ht="21" customHeight="1" x14ac:dyDescent="0.2">
      <c r="A80" s="549" t="s">
        <v>876</v>
      </c>
      <c r="B80" s="543">
        <v>1150</v>
      </c>
      <c r="C80" s="592" t="s">
        <v>604</v>
      </c>
      <c r="D80" s="550"/>
    </row>
    <row r="81" spans="1:4" s="551" customFormat="1" ht="21" customHeight="1" x14ac:dyDescent="0.2">
      <c r="A81" s="549" t="s">
        <v>877</v>
      </c>
      <c r="B81" s="543">
        <v>102.9</v>
      </c>
      <c r="C81" s="592" t="s">
        <v>604</v>
      </c>
      <c r="D81" s="550"/>
    </row>
    <row r="82" spans="1:4" s="551" customFormat="1" ht="21" customHeight="1" x14ac:dyDescent="0.2">
      <c r="A82" s="549" t="s">
        <v>878</v>
      </c>
      <c r="B82" s="543">
        <v>21120</v>
      </c>
      <c r="C82" s="592" t="s">
        <v>604</v>
      </c>
      <c r="D82" s="550"/>
    </row>
    <row r="83" spans="1:4" s="551" customFormat="1" ht="21" customHeight="1" x14ac:dyDescent="0.2">
      <c r="A83" s="549" t="s">
        <v>879</v>
      </c>
      <c r="B83" s="543">
        <v>2379</v>
      </c>
      <c r="C83" s="592" t="s">
        <v>604</v>
      </c>
      <c r="D83" s="550"/>
    </row>
    <row r="84" spans="1:4" s="551" customFormat="1" ht="21" customHeight="1" x14ac:dyDescent="0.2">
      <c r="A84" s="549" t="s">
        <v>880</v>
      </c>
      <c r="B84" s="543">
        <v>879</v>
      </c>
      <c r="C84" s="592" t="s">
        <v>604</v>
      </c>
      <c r="D84" s="550"/>
    </row>
    <row r="85" spans="1:4" s="551" customFormat="1" ht="21" customHeight="1" x14ac:dyDescent="0.2">
      <c r="A85" s="549" t="s">
        <v>881</v>
      </c>
      <c r="B85" s="543">
        <v>1879</v>
      </c>
      <c r="C85" s="592" t="s">
        <v>604</v>
      </c>
      <c r="D85" s="550"/>
    </row>
    <row r="86" spans="1:4" s="551" customFormat="1" ht="21" customHeight="1" thickBot="1" x14ac:dyDescent="0.25">
      <c r="A86" s="549" t="s">
        <v>944</v>
      </c>
      <c r="B86" s="543">
        <v>965</v>
      </c>
      <c r="C86" s="592" t="s">
        <v>607</v>
      </c>
      <c r="D86" s="550"/>
    </row>
    <row r="87" spans="1:4" s="551" customFormat="1" ht="23.25" customHeight="1" thickTop="1" thickBot="1" x14ac:dyDescent="0.25">
      <c r="A87" s="1727" t="s">
        <v>169</v>
      </c>
      <c r="B87" s="1022">
        <f>SUM(B45:B86)</f>
        <v>156282.09999999998</v>
      </c>
      <c r="C87" s="1726"/>
      <c r="D87" s="550"/>
    </row>
    <row r="88" spans="1:4" s="551" customFormat="1" ht="21" customHeight="1" x14ac:dyDescent="0.2">
      <c r="A88" s="1721" t="s">
        <v>817</v>
      </c>
      <c r="B88" s="1454">
        <v>22000</v>
      </c>
      <c r="C88" s="542" t="s">
        <v>321</v>
      </c>
      <c r="D88" s="550"/>
    </row>
    <row r="89" spans="1:4" s="551" customFormat="1" ht="21" customHeight="1" x14ac:dyDescent="0.2">
      <c r="A89" s="1447" t="s">
        <v>818</v>
      </c>
      <c r="B89" s="1454">
        <v>4200</v>
      </c>
      <c r="C89" s="572" t="s">
        <v>321</v>
      </c>
      <c r="D89" s="550"/>
    </row>
    <row r="90" spans="1:4" s="551" customFormat="1" ht="21" customHeight="1" x14ac:dyDescent="0.2">
      <c r="A90" s="1447" t="s">
        <v>819</v>
      </c>
      <c r="B90" s="1454">
        <v>140</v>
      </c>
      <c r="C90" s="542" t="s">
        <v>321</v>
      </c>
      <c r="D90" s="550"/>
    </row>
    <row r="91" spans="1:4" s="551" customFormat="1" ht="21" customHeight="1" x14ac:dyDescent="0.2">
      <c r="A91" s="1447" t="s">
        <v>1018</v>
      </c>
      <c r="B91" s="1455">
        <v>8000</v>
      </c>
      <c r="C91" s="572" t="s">
        <v>321</v>
      </c>
      <c r="D91" s="550"/>
    </row>
    <row r="92" spans="1:4" s="551" customFormat="1" ht="21" customHeight="1" x14ac:dyDescent="0.2">
      <c r="A92" s="1447" t="s">
        <v>1019</v>
      </c>
      <c r="B92" s="1455">
        <v>550</v>
      </c>
      <c r="C92" s="572" t="s">
        <v>321</v>
      </c>
      <c r="D92" s="550"/>
    </row>
    <row r="93" spans="1:4" s="551" customFormat="1" ht="21" customHeight="1" x14ac:dyDescent="0.2">
      <c r="A93" s="1447" t="s">
        <v>820</v>
      </c>
      <c r="B93" s="1455">
        <v>300</v>
      </c>
      <c r="C93" s="572" t="s">
        <v>321</v>
      </c>
      <c r="D93" s="550"/>
    </row>
    <row r="94" spans="1:4" s="551" customFormat="1" ht="28.5" customHeight="1" x14ac:dyDescent="0.2">
      <c r="A94" s="1447" t="s">
        <v>821</v>
      </c>
      <c r="B94" s="1456">
        <v>700</v>
      </c>
      <c r="C94" s="542" t="s">
        <v>321</v>
      </c>
      <c r="D94" s="550"/>
    </row>
    <row r="95" spans="1:4" s="551" customFormat="1" ht="21" customHeight="1" x14ac:dyDescent="0.2">
      <c r="A95" s="1447" t="s">
        <v>822</v>
      </c>
      <c r="B95" s="1455">
        <v>250</v>
      </c>
      <c r="C95" s="572" t="s">
        <v>321</v>
      </c>
      <c r="D95" s="550"/>
    </row>
    <row r="96" spans="1:4" s="551" customFormat="1" ht="21" customHeight="1" x14ac:dyDescent="0.2">
      <c r="A96" s="1447" t="s">
        <v>823</v>
      </c>
      <c r="B96" s="1455">
        <v>250</v>
      </c>
      <c r="C96" s="542" t="s">
        <v>321</v>
      </c>
      <c r="D96" s="550"/>
    </row>
    <row r="97" spans="1:4" s="551" customFormat="1" ht="21" customHeight="1" x14ac:dyDescent="0.2">
      <c r="A97" s="1447" t="s">
        <v>767</v>
      </c>
      <c r="B97" s="1455">
        <v>2500</v>
      </c>
      <c r="C97" s="542" t="s">
        <v>321</v>
      </c>
      <c r="D97" s="550"/>
    </row>
    <row r="98" spans="1:4" s="551" customFormat="1" ht="21" customHeight="1" thickBot="1" x14ac:dyDescent="0.25">
      <c r="A98" s="1457" t="s">
        <v>825</v>
      </c>
      <c r="B98" s="1454">
        <v>3000</v>
      </c>
      <c r="C98" s="542" t="s">
        <v>321</v>
      </c>
      <c r="D98" s="550"/>
    </row>
    <row r="99" spans="1:4" s="551" customFormat="1" ht="22.5" customHeight="1" thickTop="1" thickBot="1" x14ac:dyDescent="0.25">
      <c r="A99" s="1728" t="s">
        <v>824</v>
      </c>
      <c r="B99" s="1729">
        <f>SUM(B88:B98)</f>
        <v>41890</v>
      </c>
      <c r="C99" s="1730"/>
      <c r="D99" s="550"/>
    </row>
    <row r="100" spans="1:4" s="591" customFormat="1" ht="21" customHeight="1" x14ac:dyDescent="0.2">
      <c r="A100" s="588" t="s">
        <v>826</v>
      </c>
      <c r="B100" s="589">
        <v>2500</v>
      </c>
      <c r="C100" s="582" t="s">
        <v>321</v>
      </c>
      <c r="D100" s="590"/>
    </row>
    <row r="101" spans="1:4" s="551" customFormat="1" ht="21" customHeight="1" x14ac:dyDescent="0.2">
      <c r="A101" s="547" t="s">
        <v>825</v>
      </c>
      <c r="B101" s="552">
        <v>500</v>
      </c>
      <c r="C101" s="585" t="s">
        <v>321</v>
      </c>
      <c r="D101" s="550"/>
    </row>
    <row r="102" spans="1:4" s="551" customFormat="1" ht="21" customHeight="1" thickBot="1" x14ac:dyDescent="0.25">
      <c r="A102" s="1714" t="s">
        <v>945</v>
      </c>
      <c r="B102" s="1715">
        <v>200</v>
      </c>
      <c r="C102" s="586" t="s">
        <v>607</v>
      </c>
      <c r="D102" s="550"/>
    </row>
    <row r="103" spans="1:4" s="551" customFormat="1" ht="24" customHeight="1" thickTop="1" thickBot="1" x14ac:dyDescent="0.25">
      <c r="A103" s="1731" t="s">
        <v>304</v>
      </c>
      <c r="B103" s="1020">
        <f>SUM(B100:B102)</f>
        <v>3200</v>
      </c>
      <c r="C103" s="1732"/>
      <c r="D103" s="550"/>
    </row>
    <row r="104" spans="1:4" s="551" customFormat="1" ht="21" customHeight="1" x14ac:dyDescent="0.2">
      <c r="A104" s="609" t="s">
        <v>768</v>
      </c>
      <c r="B104" s="574">
        <v>2500</v>
      </c>
      <c r="C104" s="575" t="s">
        <v>321</v>
      </c>
      <c r="D104" s="550"/>
    </row>
    <row r="105" spans="1:4" s="551" customFormat="1" ht="21" customHeight="1" x14ac:dyDescent="0.2">
      <c r="A105" s="587" t="s">
        <v>866</v>
      </c>
      <c r="B105" s="574">
        <f>11000+7582.3</f>
        <v>18582.3</v>
      </c>
      <c r="C105" s="575" t="s">
        <v>604</v>
      </c>
      <c r="D105" s="550"/>
    </row>
    <row r="106" spans="1:4" s="551" customFormat="1" ht="21" customHeight="1" thickBot="1" x14ac:dyDescent="0.25">
      <c r="A106" s="587" t="s">
        <v>867</v>
      </c>
      <c r="B106" s="574">
        <v>534.9</v>
      </c>
      <c r="C106" s="575"/>
      <c r="D106" s="550"/>
    </row>
    <row r="107" spans="1:4" s="551" customFormat="1" ht="23.25" customHeight="1" thickTop="1" thickBot="1" x14ac:dyDescent="0.25">
      <c r="A107" s="1731" t="s">
        <v>79</v>
      </c>
      <c r="B107" s="1020">
        <f>SUM(B104:B106)</f>
        <v>21617.200000000001</v>
      </c>
      <c r="C107" s="1732"/>
      <c r="D107" s="550"/>
    </row>
    <row r="108" spans="1:4" s="551" customFormat="1" ht="15" hidden="1" customHeight="1" thickTop="1" x14ac:dyDescent="0.2">
      <c r="A108" s="576"/>
      <c r="B108" s="577"/>
      <c r="C108" s="361"/>
      <c r="D108" s="550"/>
    </row>
    <row r="109" spans="1:4" s="551" customFormat="1" ht="21" customHeight="1" x14ac:dyDescent="0.2">
      <c r="A109" s="1448" t="s">
        <v>771</v>
      </c>
      <c r="B109" s="1458">
        <v>2400</v>
      </c>
      <c r="C109" s="542" t="s">
        <v>321</v>
      </c>
      <c r="D109" s="550"/>
    </row>
    <row r="110" spans="1:4" s="551" customFormat="1" ht="21" customHeight="1" x14ac:dyDescent="0.2">
      <c r="A110" s="1448" t="s">
        <v>772</v>
      </c>
      <c r="B110" s="346">
        <v>2000</v>
      </c>
      <c r="C110" s="572" t="s">
        <v>321</v>
      </c>
      <c r="D110" s="550"/>
    </row>
    <row r="111" spans="1:4" s="551" customFormat="1" ht="21" customHeight="1" x14ac:dyDescent="0.2">
      <c r="A111" s="1448" t="s">
        <v>827</v>
      </c>
      <c r="B111" s="1458">
        <v>2500</v>
      </c>
      <c r="C111" s="572" t="s">
        <v>321</v>
      </c>
      <c r="D111" s="550"/>
    </row>
    <row r="112" spans="1:4" s="551" customFormat="1" ht="21" customHeight="1" x14ac:dyDescent="0.2">
      <c r="A112" s="1448" t="s">
        <v>828</v>
      </c>
      <c r="B112" s="1458">
        <v>1500</v>
      </c>
      <c r="C112" s="572" t="s">
        <v>321</v>
      </c>
      <c r="D112" s="550"/>
    </row>
    <row r="113" spans="1:4" s="551" customFormat="1" ht="21" customHeight="1" x14ac:dyDescent="0.2">
      <c r="A113" s="1448" t="s">
        <v>829</v>
      </c>
      <c r="B113" s="1458">
        <v>2400</v>
      </c>
      <c r="C113" s="542" t="s">
        <v>321</v>
      </c>
      <c r="D113" s="550"/>
    </row>
    <row r="114" spans="1:4" s="551" customFormat="1" ht="21" customHeight="1" x14ac:dyDescent="0.2">
      <c r="A114" s="1447" t="s">
        <v>830</v>
      </c>
      <c r="B114" s="1458">
        <v>5500</v>
      </c>
      <c r="C114" s="572" t="s">
        <v>321</v>
      </c>
      <c r="D114" s="550"/>
    </row>
    <row r="115" spans="1:4" s="551" customFormat="1" ht="27.75" customHeight="1" x14ac:dyDescent="0.2">
      <c r="A115" s="1447" t="s">
        <v>831</v>
      </c>
      <c r="B115" s="1458">
        <v>2500</v>
      </c>
      <c r="C115" s="572" t="s">
        <v>321</v>
      </c>
      <c r="D115" s="550"/>
    </row>
    <row r="116" spans="1:4" s="551" customFormat="1" ht="21" customHeight="1" x14ac:dyDescent="0.2">
      <c r="A116" s="1448" t="s">
        <v>586</v>
      </c>
      <c r="B116" s="1458">
        <v>3000</v>
      </c>
      <c r="C116" s="572" t="s">
        <v>321</v>
      </c>
      <c r="D116" s="550"/>
    </row>
    <row r="117" spans="1:4" s="551" customFormat="1" ht="21" customHeight="1" x14ac:dyDescent="0.2">
      <c r="A117" s="1448" t="s">
        <v>832</v>
      </c>
      <c r="B117" s="1458">
        <v>100</v>
      </c>
      <c r="C117" s="542" t="s">
        <v>321</v>
      </c>
      <c r="D117" s="550"/>
    </row>
    <row r="118" spans="1:4" s="551" customFormat="1" ht="21" customHeight="1" x14ac:dyDescent="0.2">
      <c r="A118" s="1448" t="s">
        <v>833</v>
      </c>
      <c r="B118" s="1458">
        <v>110</v>
      </c>
      <c r="C118" s="572" t="s">
        <v>321</v>
      </c>
      <c r="D118" s="550"/>
    </row>
    <row r="119" spans="1:4" s="551" customFormat="1" ht="21" customHeight="1" x14ac:dyDescent="0.2">
      <c r="A119" s="1448" t="s">
        <v>834</v>
      </c>
      <c r="B119" s="1458">
        <v>140</v>
      </c>
      <c r="C119" s="572" t="s">
        <v>321</v>
      </c>
      <c r="D119" s="550"/>
    </row>
    <row r="120" spans="1:4" s="551" customFormat="1" ht="21" customHeight="1" x14ac:dyDescent="0.2">
      <c r="A120" s="1447" t="s">
        <v>780</v>
      </c>
      <c r="B120" s="1458">
        <v>200</v>
      </c>
      <c r="C120" s="572" t="s">
        <v>321</v>
      </c>
      <c r="D120" s="550"/>
    </row>
    <row r="121" spans="1:4" s="551" customFormat="1" ht="21" customHeight="1" x14ac:dyDescent="0.2">
      <c r="A121" s="1448" t="s">
        <v>835</v>
      </c>
      <c r="B121" s="1458">
        <v>350</v>
      </c>
      <c r="C121" s="542" t="s">
        <v>321</v>
      </c>
      <c r="D121" s="550"/>
    </row>
    <row r="122" spans="1:4" s="551" customFormat="1" ht="21" customHeight="1" x14ac:dyDescent="0.2">
      <c r="A122" s="1448" t="s">
        <v>836</v>
      </c>
      <c r="B122" s="1458">
        <v>3800</v>
      </c>
      <c r="C122" s="572" t="s">
        <v>321</v>
      </c>
      <c r="D122" s="550"/>
    </row>
    <row r="123" spans="1:4" s="551" customFormat="1" ht="21" customHeight="1" x14ac:dyDescent="0.2">
      <c r="A123" s="1461" t="s">
        <v>837</v>
      </c>
      <c r="B123" s="1459">
        <v>2800</v>
      </c>
      <c r="C123" s="572" t="s">
        <v>321</v>
      </c>
      <c r="D123" s="550"/>
    </row>
    <row r="124" spans="1:4" s="551" customFormat="1" ht="21" customHeight="1" x14ac:dyDescent="0.2">
      <c r="A124" s="1447" t="s">
        <v>838</v>
      </c>
      <c r="B124" s="1460">
        <v>1500</v>
      </c>
      <c r="C124" s="572" t="s">
        <v>321</v>
      </c>
      <c r="D124" s="550"/>
    </row>
    <row r="125" spans="1:4" s="551" customFormat="1" ht="21" customHeight="1" x14ac:dyDescent="0.2">
      <c r="A125" s="1447" t="s">
        <v>839</v>
      </c>
      <c r="B125" s="1460">
        <v>2000</v>
      </c>
      <c r="C125" s="542" t="s">
        <v>321</v>
      </c>
      <c r="D125" s="550"/>
    </row>
    <row r="126" spans="1:4" s="551" customFormat="1" ht="21" customHeight="1" x14ac:dyDescent="0.2">
      <c r="A126" s="1447" t="s">
        <v>840</v>
      </c>
      <c r="B126" s="1460">
        <v>2000</v>
      </c>
      <c r="C126" s="572" t="s">
        <v>321</v>
      </c>
      <c r="D126" s="550"/>
    </row>
    <row r="127" spans="1:4" s="551" customFormat="1" ht="28.5" customHeight="1" x14ac:dyDescent="0.2">
      <c r="A127" s="1447" t="s">
        <v>841</v>
      </c>
      <c r="B127" s="1460">
        <v>350</v>
      </c>
      <c r="C127" s="572" t="s">
        <v>321</v>
      </c>
      <c r="D127" s="550"/>
    </row>
    <row r="128" spans="1:4" s="551" customFormat="1" ht="21" customHeight="1" x14ac:dyDescent="0.2">
      <c r="A128" s="1462" t="s">
        <v>864</v>
      </c>
      <c r="B128" s="536">
        <v>1000</v>
      </c>
      <c r="C128" s="572" t="s">
        <v>396</v>
      </c>
      <c r="D128" s="550"/>
    </row>
    <row r="129" spans="1:8" s="551" customFormat="1" ht="21" customHeight="1" x14ac:dyDescent="0.2">
      <c r="A129" s="1448" t="s">
        <v>865</v>
      </c>
      <c r="B129" s="536">
        <v>2050</v>
      </c>
      <c r="C129" s="542" t="s">
        <v>396</v>
      </c>
      <c r="D129" s="550"/>
    </row>
    <row r="130" spans="1:8" s="551" customFormat="1" ht="23.25" customHeight="1" thickBot="1" x14ac:dyDescent="0.25">
      <c r="A130" s="1733" t="s">
        <v>281</v>
      </c>
      <c r="B130" s="1734">
        <f>SUM(B109:B129)</f>
        <v>38200</v>
      </c>
      <c r="C130" s="1735"/>
      <c r="D130" s="550"/>
    </row>
    <row r="131" spans="1:8" s="551" customFormat="1" ht="21" customHeight="1" x14ac:dyDescent="0.2">
      <c r="A131" s="1462" t="s">
        <v>842</v>
      </c>
      <c r="B131" s="1463">
        <v>1000</v>
      </c>
      <c r="C131" s="542" t="s">
        <v>321</v>
      </c>
      <c r="D131" s="550"/>
    </row>
    <row r="132" spans="1:8" s="551" customFormat="1" ht="21" customHeight="1" x14ac:dyDescent="0.2">
      <c r="A132" s="1447" t="s">
        <v>843</v>
      </c>
      <c r="B132" s="1464">
        <v>5500</v>
      </c>
      <c r="C132" s="572" t="s">
        <v>321</v>
      </c>
      <c r="D132" s="550"/>
    </row>
    <row r="133" spans="1:8" s="551" customFormat="1" ht="21" customHeight="1" x14ac:dyDescent="0.2">
      <c r="A133" s="1448" t="s">
        <v>844</v>
      </c>
      <c r="B133" s="1464">
        <v>1600</v>
      </c>
      <c r="C133" s="542" t="s">
        <v>321</v>
      </c>
      <c r="D133" s="550"/>
    </row>
    <row r="134" spans="1:8" s="551" customFormat="1" ht="21" customHeight="1" x14ac:dyDescent="0.2">
      <c r="A134" s="1447" t="s">
        <v>845</v>
      </c>
      <c r="B134" s="1464">
        <v>400</v>
      </c>
      <c r="C134" s="572" t="s">
        <v>321</v>
      </c>
      <c r="D134" s="550"/>
    </row>
    <row r="135" spans="1:8" s="551" customFormat="1" ht="21" customHeight="1" x14ac:dyDescent="0.2">
      <c r="A135" s="1447" t="s">
        <v>846</v>
      </c>
      <c r="B135" s="1455">
        <v>3000</v>
      </c>
      <c r="C135" s="572" t="s">
        <v>321</v>
      </c>
      <c r="D135" s="550"/>
    </row>
    <row r="136" spans="1:8" s="551" customFormat="1" ht="21" customHeight="1" x14ac:dyDescent="0.2">
      <c r="A136" s="1447" t="s">
        <v>847</v>
      </c>
      <c r="B136" s="1464">
        <v>1500</v>
      </c>
      <c r="C136" s="572" t="s">
        <v>321</v>
      </c>
      <c r="D136" s="550"/>
      <c r="H136" s="551" t="s">
        <v>158</v>
      </c>
    </row>
    <row r="137" spans="1:8" s="551" customFormat="1" ht="21" customHeight="1" x14ac:dyDescent="0.2">
      <c r="A137" s="1447" t="s">
        <v>848</v>
      </c>
      <c r="B137" s="1465">
        <v>1000</v>
      </c>
      <c r="C137" s="542" t="s">
        <v>321</v>
      </c>
      <c r="D137" s="550"/>
    </row>
    <row r="138" spans="1:8" s="551" customFormat="1" ht="21" customHeight="1" x14ac:dyDescent="0.2">
      <c r="A138" s="1447" t="s">
        <v>849</v>
      </c>
      <c r="B138" s="1466">
        <v>1000</v>
      </c>
      <c r="C138" s="572" t="s">
        <v>321</v>
      </c>
      <c r="D138" s="550"/>
    </row>
    <row r="139" spans="1:8" s="551" customFormat="1" ht="21" customHeight="1" x14ac:dyDescent="0.2">
      <c r="A139" s="1447" t="s">
        <v>850</v>
      </c>
      <c r="B139" s="1466">
        <v>500</v>
      </c>
      <c r="C139" s="572" t="s">
        <v>321</v>
      </c>
      <c r="D139" s="550"/>
    </row>
    <row r="140" spans="1:8" s="551" customFormat="1" ht="21" customHeight="1" x14ac:dyDescent="0.2">
      <c r="A140" s="1447" t="s">
        <v>789</v>
      </c>
      <c r="B140" s="1466">
        <v>1000</v>
      </c>
      <c r="C140" s="578" t="s">
        <v>321</v>
      </c>
      <c r="D140" s="550"/>
    </row>
    <row r="141" spans="1:8" s="551" customFormat="1" ht="21" customHeight="1" x14ac:dyDescent="0.2">
      <c r="A141" s="1447" t="s">
        <v>851</v>
      </c>
      <c r="B141" s="1466">
        <v>2500</v>
      </c>
      <c r="C141" s="578" t="s">
        <v>610</v>
      </c>
      <c r="D141" s="550"/>
    </row>
    <row r="142" spans="1:8" s="551" customFormat="1" ht="21" customHeight="1" x14ac:dyDescent="0.2">
      <c r="A142" s="1447" t="s">
        <v>852</v>
      </c>
      <c r="B142" s="1466">
        <v>1700</v>
      </c>
      <c r="C142" s="578" t="s">
        <v>610</v>
      </c>
      <c r="D142" s="550"/>
    </row>
    <row r="143" spans="1:8" s="551" customFormat="1" ht="21" customHeight="1" x14ac:dyDescent="0.2">
      <c r="A143" s="1447" t="s">
        <v>853</v>
      </c>
      <c r="B143" s="1466">
        <v>550</v>
      </c>
      <c r="C143" s="578" t="s">
        <v>610</v>
      </c>
      <c r="D143" s="550"/>
    </row>
    <row r="144" spans="1:8" s="551" customFormat="1" ht="21" customHeight="1" x14ac:dyDescent="0.2">
      <c r="A144" s="1447" t="s">
        <v>854</v>
      </c>
      <c r="B144" s="1466">
        <v>100</v>
      </c>
      <c r="C144" s="578" t="s">
        <v>610</v>
      </c>
      <c r="D144" s="550"/>
    </row>
    <row r="145" spans="1:5" s="551" customFormat="1" ht="21" customHeight="1" x14ac:dyDescent="0.2">
      <c r="A145" s="1457" t="s">
        <v>855</v>
      </c>
      <c r="B145" s="1466">
        <v>2900</v>
      </c>
      <c r="C145" s="578" t="s">
        <v>610</v>
      </c>
      <c r="D145" s="550"/>
    </row>
    <row r="146" spans="1:5" s="551" customFormat="1" ht="21" customHeight="1" x14ac:dyDescent="0.2">
      <c r="A146" s="1473" t="s">
        <v>856</v>
      </c>
      <c r="B146" s="1466">
        <v>6700</v>
      </c>
      <c r="C146" s="578" t="s">
        <v>540</v>
      </c>
      <c r="D146" s="550"/>
    </row>
    <row r="147" spans="1:5" s="551" customFormat="1" ht="30.75" customHeight="1" x14ac:dyDescent="0.2">
      <c r="A147" s="1473" t="s">
        <v>857</v>
      </c>
      <c r="B147" s="1466">
        <v>500</v>
      </c>
      <c r="C147" s="578" t="s">
        <v>540</v>
      </c>
      <c r="D147" s="550"/>
    </row>
    <row r="148" spans="1:5" s="551" customFormat="1" ht="21" customHeight="1" x14ac:dyDescent="0.2">
      <c r="A148" s="1473" t="s">
        <v>858</v>
      </c>
      <c r="B148" s="1466">
        <v>2000</v>
      </c>
      <c r="C148" s="578" t="s">
        <v>540</v>
      </c>
      <c r="D148" s="550"/>
    </row>
    <row r="149" spans="1:5" s="551" customFormat="1" ht="21" customHeight="1" x14ac:dyDescent="0.2">
      <c r="A149" s="1473" t="s">
        <v>859</v>
      </c>
      <c r="B149" s="1466">
        <v>1000</v>
      </c>
      <c r="C149" s="578" t="s">
        <v>540</v>
      </c>
      <c r="D149" s="550"/>
    </row>
    <row r="150" spans="1:5" s="551" customFormat="1" ht="21" customHeight="1" x14ac:dyDescent="0.2">
      <c r="A150" s="1473" t="s">
        <v>860</v>
      </c>
      <c r="B150" s="1466">
        <v>1000</v>
      </c>
      <c r="C150" s="578" t="s">
        <v>540</v>
      </c>
      <c r="D150" s="550"/>
    </row>
    <row r="151" spans="1:5" s="551" customFormat="1" ht="21" customHeight="1" x14ac:dyDescent="0.2">
      <c r="A151" s="1473" t="s">
        <v>861</v>
      </c>
      <c r="B151" s="1466">
        <v>1000</v>
      </c>
      <c r="C151" s="578" t="s">
        <v>540</v>
      </c>
      <c r="D151" s="550"/>
    </row>
    <row r="152" spans="1:5" s="551" customFormat="1" ht="21" customHeight="1" x14ac:dyDescent="0.2">
      <c r="A152" s="1473" t="s">
        <v>862</v>
      </c>
      <c r="B152" s="1471">
        <v>1000</v>
      </c>
      <c r="C152" s="578" t="s">
        <v>540</v>
      </c>
      <c r="D152" s="550"/>
    </row>
    <row r="153" spans="1:5" s="551" customFormat="1" ht="21.75" customHeight="1" x14ac:dyDescent="0.2">
      <c r="A153" s="1473" t="s">
        <v>943</v>
      </c>
      <c r="B153" s="951">
        <v>400</v>
      </c>
      <c r="C153" s="578" t="s">
        <v>540</v>
      </c>
      <c r="D153" s="550"/>
    </row>
    <row r="154" spans="1:5" s="551" customFormat="1" ht="21.75" customHeight="1" thickBot="1" x14ac:dyDescent="0.25">
      <c r="A154" s="1738" t="s">
        <v>863</v>
      </c>
      <c r="B154" s="1739">
        <v>1000</v>
      </c>
      <c r="C154" s="1740" t="s">
        <v>540</v>
      </c>
      <c r="D154" s="550"/>
    </row>
    <row r="155" spans="1:5" s="551" customFormat="1" ht="22.5" customHeight="1" thickTop="1" thickBot="1" x14ac:dyDescent="0.25">
      <c r="A155" s="1472" t="s">
        <v>80</v>
      </c>
      <c r="B155" s="1736">
        <f>SUM(B131:B154)</f>
        <v>38850</v>
      </c>
      <c r="C155" s="1737"/>
      <c r="D155" s="550"/>
      <c r="E155" s="573"/>
    </row>
    <row r="156" spans="1:5" s="551" customFormat="1" ht="33" customHeight="1" thickTop="1" x14ac:dyDescent="0.2">
      <c r="A156" s="610" t="s">
        <v>949</v>
      </c>
      <c r="B156" s="187">
        <f>B37+B87+B99+B103+B107+B130+B155+B44</f>
        <v>453351</v>
      </c>
      <c r="C156" s="613"/>
      <c r="D156" s="550"/>
    </row>
    <row r="157" spans="1:5" s="551" customFormat="1" ht="0.75" customHeight="1" x14ac:dyDescent="0.2">
      <c r="D157" s="550"/>
    </row>
    <row r="158" spans="1:5" ht="35.25" customHeight="1" x14ac:dyDescent="0.2">
      <c r="A158" s="2136" t="s">
        <v>485</v>
      </c>
      <c r="B158" s="2137"/>
      <c r="C158" s="2138"/>
      <c r="D158" s="579"/>
    </row>
    <row r="159" spans="1:5" ht="23.25" customHeight="1" x14ac:dyDescent="0.2">
      <c r="A159" s="611" t="s">
        <v>452</v>
      </c>
      <c r="B159" s="611" t="s">
        <v>258</v>
      </c>
      <c r="C159" s="612" t="s">
        <v>453</v>
      </c>
      <c r="D159" s="571"/>
    </row>
    <row r="160" spans="1:5" ht="21" customHeight="1" x14ac:dyDescent="0.2">
      <c r="A160" s="1475" t="s">
        <v>791</v>
      </c>
      <c r="B160" s="580" t="s">
        <v>321</v>
      </c>
      <c r="C160" s="581">
        <v>2300</v>
      </c>
      <c r="D160" s="571"/>
    </row>
    <row r="161" spans="1:4" ht="21" customHeight="1" x14ac:dyDescent="0.2">
      <c r="A161" s="1475" t="s">
        <v>762</v>
      </c>
      <c r="B161" s="580" t="s">
        <v>321</v>
      </c>
      <c r="C161" s="539">
        <v>1900</v>
      </c>
      <c r="D161" s="571"/>
    </row>
    <row r="162" spans="1:4" ht="21" customHeight="1" x14ac:dyDescent="0.2">
      <c r="A162" s="1475" t="s">
        <v>885</v>
      </c>
      <c r="B162" s="580" t="s">
        <v>321</v>
      </c>
      <c r="C162" s="539">
        <v>1050</v>
      </c>
      <c r="D162" s="571"/>
    </row>
    <row r="163" spans="1:4" ht="21" customHeight="1" x14ac:dyDescent="0.2">
      <c r="A163" s="1476" t="s">
        <v>886</v>
      </c>
      <c r="B163" s="580" t="s">
        <v>321</v>
      </c>
      <c r="C163" s="539">
        <v>12130</v>
      </c>
      <c r="D163" s="571"/>
    </row>
    <row r="164" spans="1:4" ht="21" customHeight="1" x14ac:dyDescent="0.2">
      <c r="A164" s="1476" t="s">
        <v>887</v>
      </c>
      <c r="B164" s="580" t="s">
        <v>321</v>
      </c>
      <c r="C164" s="539">
        <v>20700</v>
      </c>
      <c r="D164" s="571"/>
    </row>
    <row r="165" spans="1:4" ht="21" customHeight="1" x14ac:dyDescent="0.2">
      <c r="A165" s="1476" t="s">
        <v>888</v>
      </c>
      <c r="B165" s="580" t="s">
        <v>321</v>
      </c>
      <c r="C165" s="539">
        <v>40000</v>
      </c>
      <c r="D165" s="571"/>
    </row>
    <row r="166" spans="1:4" ht="21" customHeight="1" x14ac:dyDescent="0.2">
      <c r="A166" s="1476" t="s">
        <v>889</v>
      </c>
      <c r="B166" s="580" t="s">
        <v>321</v>
      </c>
      <c r="C166" s="539">
        <v>13100</v>
      </c>
      <c r="D166" s="571"/>
    </row>
    <row r="167" spans="1:4" ht="21" customHeight="1" x14ac:dyDescent="0.2">
      <c r="A167" s="1476" t="s">
        <v>797</v>
      </c>
      <c r="B167" s="580" t="s">
        <v>321</v>
      </c>
      <c r="C167" s="539">
        <v>3000</v>
      </c>
      <c r="D167" s="571"/>
    </row>
    <row r="168" spans="1:4" ht="29.25" customHeight="1" x14ac:dyDescent="0.2">
      <c r="A168" s="1476" t="s">
        <v>890</v>
      </c>
      <c r="B168" s="580" t="s">
        <v>321</v>
      </c>
      <c r="C168" s="539">
        <v>7500</v>
      </c>
      <c r="D168" s="571"/>
    </row>
    <row r="169" spans="1:4" ht="21" customHeight="1" x14ac:dyDescent="0.2">
      <c r="A169" s="1478" t="s">
        <v>891</v>
      </c>
      <c r="B169" s="580" t="s">
        <v>321</v>
      </c>
      <c r="C169" s="539">
        <v>110</v>
      </c>
      <c r="D169" s="571"/>
    </row>
    <row r="170" spans="1:4" ht="21" customHeight="1" x14ac:dyDescent="0.2">
      <c r="A170" s="1478" t="s">
        <v>892</v>
      </c>
      <c r="B170" s="580" t="s">
        <v>321</v>
      </c>
      <c r="C170" s="539">
        <v>230</v>
      </c>
      <c r="D170" s="571"/>
    </row>
    <row r="171" spans="1:4" ht="21" customHeight="1" x14ac:dyDescent="0.2">
      <c r="A171" s="1478" t="s">
        <v>893</v>
      </c>
      <c r="B171" s="580" t="s">
        <v>321</v>
      </c>
      <c r="C171" s="539">
        <v>1800</v>
      </c>
      <c r="D171" s="571"/>
    </row>
    <row r="172" spans="1:4" ht="21" customHeight="1" x14ac:dyDescent="0.2">
      <c r="A172" s="1476" t="s">
        <v>894</v>
      </c>
      <c r="B172" s="580" t="s">
        <v>321</v>
      </c>
      <c r="C172" s="536">
        <v>9000</v>
      </c>
      <c r="D172" s="571"/>
    </row>
    <row r="173" spans="1:4" ht="21" customHeight="1" x14ac:dyDescent="0.2">
      <c r="A173" s="1476" t="s">
        <v>895</v>
      </c>
      <c r="B173" s="580" t="s">
        <v>321</v>
      </c>
      <c r="C173" s="536">
        <v>2400</v>
      </c>
      <c r="D173" s="571"/>
    </row>
    <row r="174" spans="1:4" ht="21" customHeight="1" x14ac:dyDescent="0.2">
      <c r="A174" s="1476" t="s">
        <v>896</v>
      </c>
      <c r="B174" s="580" t="s">
        <v>321</v>
      </c>
      <c r="C174" s="362">
        <v>58.2</v>
      </c>
      <c r="D174" s="571"/>
    </row>
    <row r="175" spans="1:4" ht="21" customHeight="1" x14ac:dyDescent="0.2">
      <c r="A175" s="1476" t="s">
        <v>897</v>
      </c>
      <c r="B175" s="580" t="s">
        <v>321</v>
      </c>
      <c r="C175" s="200">
        <v>69</v>
      </c>
      <c r="D175" s="571"/>
    </row>
    <row r="176" spans="1:4" ht="21" customHeight="1" x14ac:dyDescent="0.2">
      <c r="A176" s="1476" t="s">
        <v>898</v>
      </c>
      <c r="B176" s="580" t="s">
        <v>321</v>
      </c>
      <c r="C176" s="536">
        <v>450</v>
      </c>
      <c r="D176" s="571"/>
    </row>
    <row r="177" spans="1:4" ht="21" customHeight="1" x14ac:dyDescent="0.2">
      <c r="A177" s="1477" t="s">
        <v>899</v>
      </c>
      <c r="B177" s="580" t="s">
        <v>321</v>
      </c>
      <c r="C177" s="536">
        <v>22000</v>
      </c>
      <c r="D177" s="571"/>
    </row>
    <row r="178" spans="1:4" ht="21" customHeight="1" x14ac:dyDescent="0.2">
      <c r="A178" s="1478" t="s">
        <v>818</v>
      </c>
      <c r="B178" s="580" t="s">
        <v>321</v>
      </c>
      <c r="C178" s="536">
        <v>4200</v>
      </c>
      <c r="D178" s="571"/>
    </row>
    <row r="179" spans="1:4" ht="21" customHeight="1" x14ac:dyDescent="0.2">
      <c r="A179" s="567" t="s">
        <v>900</v>
      </c>
      <c r="B179" s="580" t="s">
        <v>321</v>
      </c>
      <c r="C179" s="536">
        <v>2500</v>
      </c>
      <c r="D179" s="571"/>
    </row>
    <row r="180" spans="1:4" ht="21" customHeight="1" x14ac:dyDescent="0.2">
      <c r="A180" s="548" t="s">
        <v>901</v>
      </c>
      <c r="B180" s="580" t="s">
        <v>321</v>
      </c>
      <c r="C180" s="536">
        <v>2000</v>
      </c>
      <c r="D180" s="571"/>
    </row>
    <row r="181" spans="1:4" ht="21" customHeight="1" x14ac:dyDescent="0.2">
      <c r="A181" s="1476" t="s">
        <v>902</v>
      </c>
      <c r="B181" s="580" t="s">
        <v>321</v>
      </c>
      <c r="C181" s="537">
        <v>2500</v>
      </c>
      <c r="D181" s="571"/>
    </row>
    <row r="182" spans="1:4" ht="21" customHeight="1" x14ac:dyDescent="0.2">
      <c r="A182" s="1476" t="s">
        <v>903</v>
      </c>
      <c r="B182" s="580" t="s">
        <v>321</v>
      </c>
      <c r="C182" s="537">
        <v>3000</v>
      </c>
      <c r="D182" s="571"/>
    </row>
    <row r="183" spans="1:4" s="551" customFormat="1" ht="21" customHeight="1" x14ac:dyDescent="0.2">
      <c r="A183" s="548" t="s">
        <v>832</v>
      </c>
      <c r="B183" s="580" t="s">
        <v>321</v>
      </c>
      <c r="C183" s="537">
        <v>100</v>
      </c>
      <c r="D183" s="550"/>
    </row>
    <row r="184" spans="1:4" ht="21" customHeight="1" x14ac:dyDescent="0.2">
      <c r="A184" s="548" t="s">
        <v>833</v>
      </c>
      <c r="B184" s="580" t="s">
        <v>321</v>
      </c>
      <c r="C184" s="537">
        <v>110</v>
      </c>
      <c r="D184" s="571"/>
    </row>
    <row r="185" spans="1:4" ht="21" hidden="1" customHeight="1" x14ac:dyDescent="0.2">
      <c r="A185" s="548" t="s">
        <v>834</v>
      </c>
      <c r="B185" s="580" t="s">
        <v>321</v>
      </c>
      <c r="C185" s="581"/>
      <c r="D185" s="571"/>
    </row>
    <row r="186" spans="1:4" ht="21" hidden="1" customHeight="1" x14ac:dyDescent="0.2">
      <c r="A186" s="548" t="s">
        <v>904</v>
      </c>
      <c r="B186" s="580" t="s">
        <v>321</v>
      </c>
      <c r="C186" s="581"/>
      <c r="D186" s="571"/>
    </row>
    <row r="187" spans="1:4" ht="21" hidden="1" customHeight="1" x14ac:dyDescent="0.2">
      <c r="A187" s="548" t="s">
        <v>905</v>
      </c>
      <c r="B187" s="580" t="s">
        <v>321</v>
      </c>
      <c r="C187" s="581"/>
      <c r="D187" s="571"/>
    </row>
    <row r="188" spans="1:4" ht="21" hidden="1" customHeight="1" x14ac:dyDescent="0.2">
      <c r="A188" s="1476" t="s">
        <v>906</v>
      </c>
      <c r="B188" s="580" t="s">
        <v>321</v>
      </c>
      <c r="C188" s="583"/>
      <c r="D188" s="571"/>
    </row>
    <row r="189" spans="1:4" ht="21" hidden="1" customHeight="1" x14ac:dyDescent="0.2">
      <c r="A189" s="1476" t="s">
        <v>907</v>
      </c>
      <c r="B189" s="580" t="s">
        <v>321</v>
      </c>
      <c r="C189" s="540"/>
      <c r="D189" s="571"/>
    </row>
    <row r="190" spans="1:4" ht="21" customHeight="1" thickBot="1" x14ac:dyDescent="0.25">
      <c r="A190" s="1838" t="s">
        <v>908</v>
      </c>
      <c r="B190" s="617" t="s">
        <v>321</v>
      </c>
      <c r="C190" s="618">
        <v>5500</v>
      </c>
      <c r="D190" s="571"/>
    </row>
    <row r="191" spans="1:4" s="1720" customFormat="1" ht="21" customHeight="1" thickTop="1" x14ac:dyDescent="0.2">
      <c r="A191" s="2147" t="s">
        <v>950</v>
      </c>
      <c r="B191" s="2148"/>
      <c r="C191" s="1842">
        <f>SUM(C160:C190)</f>
        <v>157707.20000000001</v>
      </c>
      <c r="D191" s="571"/>
    </row>
    <row r="192" spans="1:4" s="1470" customFormat="1" ht="21" customHeight="1" x14ac:dyDescent="0.2">
      <c r="A192" s="1447" t="s">
        <v>872</v>
      </c>
      <c r="B192" s="1480" t="s">
        <v>604</v>
      </c>
      <c r="C192" s="1450">
        <v>600</v>
      </c>
      <c r="D192" s="571"/>
    </row>
    <row r="193" spans="1:6" s="1470" customFormat="1" ht="21" customHeight="1" x14ac:dyDescent="0.2">
      <c r="A193" s="1447" t="s">
        <v>873</v>
      </c>
      <c r="B193" s="1480" t="s">
        <v>604</v>
      </c>
      <c r="C193" s="1450">
        <v>600</v>
      </c>
      <c r="D193" s="571"/>
    </row>
    <row r="194" spans="1:6" s="1470" customFormat="1" ht="21" customHeight="1" x14ac:dyDescent="0.2">
      <c r="A194" s="1453" t="s">
        <v>874</v>
      </c>
      <c r="B194" s="1480" t="s">
        <v>604</v>
      </c>
      <c r="C194" s="541">
        <v>350</v>
      </c>
      <c r="D194" s="571"/>
    </row>
    <row r="195" spans="1:6" s="1470" customFormat="1" ht="21" customHeight="1" x14ac:dyDescent="0.2">
      <c r="A195" s="549" t="s">
        <v>875</v>
      </c>
      <c r="B195" s="1480" t="s">
        <v>604</v>
      </c>
      <c r="C195" s="543">
        <v>600</v>
      </c>
      <c r="D195" s="571"/>
    </row>
    <row r="196" spans="1:6" s="1470" customFormat="1" ht="21" customHeight="1" x14ac:dyDescent="0.2">
      <c r="A196" s="549" t="s">
        <v>876</v>
      </c>
      <c r="B196" s="1480" t="s">
        <v>604</v>
      </c>
      <c r="C196" s="543">
        <v>1150</v>
      </c>
      <c r="D196" s="571"/>
    </row>
    <row r="197" spans="1:6" s="1470" customFormat="1" ht="21" customHeight="1" x14ac:dyDescent="0.2">
      <c r="A197" s="549" t="s">
        <v>926</v>
      </c>
      <c r="B197" s="1479" t="s">
        <v>604</v>
      </c>
      <c r="C197" s="537">
        <v>10000</v>
      </c>
      <c r="D197" s="571"/>
    </row>
    <row r="198" spans="1:6" s="1470" customFormat="1" ht="21" customHeight="1" x14ac:dyDescent="0.2">
      <c r="A198" s="549" t="s">
        <v>946</v>
      </c>
      <c r="B198" s="1479" t="s">
        <v>604</v>
      </c>
      <c r="C198" s="537">
        <v>1500</v>
      </c>
      <c r="D198" s="571"/>
    </row>
    <row r="199" spans="1:6" s="1470" customFormat="1" ht="21" customHeight="1" x14ac:dyDescent="0.2">
      <c r="A199" s="549" t="s">
        <v>749</v>
      </c>
      <c r="B199" s="1479" t="s">
        <v>604</v>
      </c>
      <c r="C199" s="537">
        <v>20281.5</v>
      </c>
      <c r="D199" s="571"/>
    </row>
    <row r="200" spans="1:6" s="1470" customFormat="1" ht="21" customHeight="1" x14ac:dyDescent="0.2">
      <c r="A200" s="549" t="s">
        <v>750</v>
      </c>
      <c r="B200" s="1479" t="s">
        <v>604</v>
      </c>
      <c r="C200" s="537">
        <v>14580</v>
      </c>
      <c r="D200" s="571"/>
    </row>
    <row r="201" spans="1:6" s="1711" customFormat="1" ht="21" customHeight="1" x14ac:dyDescent="0.2">
      <c r="A201" s="549" t="s">
        <v>947</v>
      </c>
      <c r="B201" s="1479" t="s">
        <v>604</v>
      </c>
      <c r="C201" s="537">
        <v>20000</v>
      </c>
      <c r="D201" s="571"/>
    </row>
    <row r="202" spans="1:6" s="1711" customFormat="1" ht="21" customHeight="1" x14ac:dyDescent="0.2">
      <c r="A202" s="549" t="s">
        <v>948</v>
      </c>
      <c r="B202" s="1479" t="s">
        <v>604</v>
      </c>
      <c r="C202" s="537">
        <v>20000</v>
      </c>
      <c r="D202" s="571"/>
    </row>
    <row r="203" spans="1:6" s="1711" customFormat="1" ht="21" customHeight="1" x14ac:dyDescent="0.2">
      <c r="A203" s="549" t="s">
        <v>759</v>
      </c>
      <c r="B203" s="1479" t="s">
        <v>604</v>
      </c>
      <c r="C203" s="537">
        <v>1950.2</v>
      </c>
      <c r="D203" s="571"/>
    </row>
    <row r="204" spans="1:6" s="1711" customFormat="1" ht="21" customHeight="1" thickBot="1" x14ac:dyDescent="0.25">
      <c r="A204" s="1838" t="s">
        <v>942</v>
      </c>
      <c r="B204" s="617" t="s">
        <v>604</v>
      </c>
      <c r="C204" s="618">
        <v>50</v>
      </c>
      <c r="D204" s="571"/>
    </row>
    <row r="205" spans="1:6" s="1711" customFormat="1" ht="21" hidden="1" customHeight="1" x14ac:dyDescent="0.2">
      <c r="A205" s="1453"/>
      <c r="B205" s="1836"/>
      <c r="C205" s="1837"/>
      <c r="D205" s="571"/>
    </row>
    <row r="206" spans="1:6" ht="21" hidden="1" customHeight="1" thickBot="1" x14ac:dyDescent="0.25">
      <c r="A206" s="616"/>
      <c r="B206" s="617"/>
      <c r="C206" s="618"/>
      <c r="D206" s="571"/>
      <c r="F206" s="1711"/>
    </row>
    <row r="207" spans="1:6" s="1720" customFormat="1" ht="21" customHeight="1" thickTop="1" thickBot="1" x14ac:dyDescent="0.25">
      <c r="A207" s="1839" t="s">
        <v>951</v>
      </c>
      <c r="B207" s="1840"/>
      <c r="C207" s="1841">
        <f>SUM(C192:C206)</f>
        <v>91661.7</v>
      </c>
      <c r="D207" s="571"/>
    </row>
    <row r="208" spans="1:6" ht="31.5" customHeight="1" thickTop="1" x14ac:dyDescent="0.2">
      <c r="A208" s="2145" t="s">
        <v>257</v>
      </c>
      <c r="B208" s="2146"/>
      <c r="C208" s="615">
        <f>C191+C207</f>
        <v>249368.90000000002</v>
      </c>
      <c r="D208" s="571"/>
    </row>
    <row r="209" spans="1:4" x14ac:dyDescent="0.2">
      <c r="C209" s="571"/>
      <c r="D209" s="571"/>
    </row>
    <row r="210" spans="1:4" x14ac:dyDescent="0.2">
      <c r="A210" s="584"/>
      <c r="C210" s="571"/>
      <c r="D210" s="571"/>
    </row>
    <row r="211" spans="1:4" x14ac:dyDescent="0.2">
      <c r="C211" s="571"/>
      <c r="D211" s="571"/>
    </row>
    <row r="212" spans="1:4" x14ac:dyDescent="0.2">
      <c r="C212" s="571"/>
      <c r="D212" s="571"/>
    </row>
    <row r="213" spans="1:4" x14ac:dyDescent="0.2">
      <c r="C213" s="571"/>
      <c r="D213" s="571"/>
    </row>
    <row r="214" spans="1:4" x14ac:dyDescent="0.2">
      <c r="C214" s="571"/>
      <c r="D214" s="571"/>
    </row>
    <row r="215" spans="1:4" x14ac:dyDescent="0.2">
      <c r="C215" s="571"/>
      <c r="D215" s="571"/>
    </row>
    <row r="216" spans="1:4" x14ac:dyDescent="0.2">
      <c r="C216" s="571"/>
      <c r="D216" s="571"/>
    </row>
    <row r="217" spans="1:4" x14ac:dyDescent="0.2">
      <c r="C217" s="571"/>
      <c r="D217" s="571"/>
    </row>
    <row r="218" spans="1:4" x14ac:dyDescent="0.2">
      <c r="C218" s="571"/>
      <c r="D218" s="571"/>
    </row>
    <row r="219" spans="1:4" x14ac:dyDescent="0.2">
      <c r="C219" s="571"/>
      <c r="D219" s="571"/>
    </row>
    <row r="220" spans="1:4" x14ac:dyDescent="0.2">
      <c r="C220" s="571"/>
      <c r="D220" s="571"/>
    </row>
    <row r="221" spans="1:4" x14ac:dyDescent="0.2">
      <c r="C221" s="571"/>
      <c r="D221" s="571"/>
    </row>
    <row r="222" spans="1:4" x14ac:dyDescent="0.2">
      <c r="C222" s="571"/>
      <c r="D222" s="571"/>
    </row>
    <row r="223" spans="1:4" x14ac:dyDescent="0.2">
      <c r="C223" s="571"/>
      <c r="D223" s="571"/>
    </row>
    <row r="224" spans="1:4" x14ac:dyDescent="0.2">
      <c r="C224" s="571"/>
      <c r="D224" s="571"/>
    </row>
    <row r="225" spans="3:4" x14ac:dyDescent="0.2">
      <c r="C225" s="571"/>
      <c r="D225" s="571"/>
    </row>
    <row r="226" spans="3:4" x14ac:dyDescent="0.2">
      <c r="C226" s="571"/>
      <c r="D226" s="571"/>
    </row>
    <row r="227" spans="3:4" x14ac:dyDescent="0.2">
      <c r="C227" s="571"/>
      <c r="D227" s="571"/>
    </row>
    <row r="228" spans="3:4" x14ac:dyDescent="0.2">
      <c r="C228" s="571"/>
      <c r="D228" s="571"/>
    </row>
    <row r="229" spans="3:4" x14ac:dyDescent="0.2">
      <c r="C229" s="571"/>
      <c r="D229" s="571"/>
    </row>
    <row r="230" spans="3:4" x14ac:dyDescent="0.2">
      <c r="C230" s="571"/>
      <c r="D230" s="571"/>
    </row>
    <row r="231" spans="3:4" x14ac:dyDescent="0.2">
      <c r="C231" s="571"/>
      <c r="D231" s="571"/>
    </row>
    <row r="232" spans="3:4" x14ac:dyDescent="0.2">
      <c r="C232" s="571"/>
      <c r="D232" s="571"/>
    </row>
    <row r="233" spans="3:4" x14ac:dyDescent="0.2">
      <c r="C233" s="571"/>
      <c r="D233" s="571"/>
    </row>
    <row r="234" spans="3:4" x14ac:dyDescent="0.2">
      <c r="C234" s="571"/>
      <c r="D234" s="571"/>
    </row>
    <row r="235" spans="3:4" x14ac:dyDescent="0.2">
      <c r="C235" s="571"/>
      <c r="D235" s="571"/>
    </row>
    <row r="236" spans="3:4" x14ac:dyDescent="0.2">
      <c r="C236" s="571"/>
      <c r="D236" s="571"/>
    </row>
    <row r="237" spans="3:4" x14ac:dyDescent="0.2">
      <c r="C237" s="571"/>
      <c r="D237" s="571"/>
    </row>
    <row r="238" spans="3:4" x14ac:dyDescent="0.2">
      <c r="C238" s="571"/>
      <c r="D238" s="571"/>
    </row>
    <row r="239" spans="3:4" x14ac:dyDescent="0.2">
      <c r="C239" s="571"/>
      <c r="D239" s="571"/>
    </row>
  </sheetData>
  <mergeCells count="6">
    <mergeCell ref="A1:B1"/>
    <mergeCell ref="A158:C158"/>
    <mergeCell ref="A13:C13"/>
    <mergeCell ref="A3:C3"/>
    <mergeCell ref="A208:B208"/>
    <mergeCell ref="A191:B191"/>
  </mergeCells>
  <phoneticPr fontId="0" type="noConversion"/>
  <printOptions horizontalCentered="1"/>
  <pageMargins left="0.39370078740157483" right="0.35433070866141736" top="0.31496062992125984" bottom="0.35433070866141736" header="0.19685039370078741" footer="0.19685039370078741"/>
  <pageSetup paperSize="9" scale="70" fitToHeight="4" orientation="portrait" r:id="rId1"/>
  <headerFooter alignWithMargins="0">
    <oddFooter>&amp;L&amp;"Times New Roman ,Obyčejné"&amp;9Rozpočet na rok 2018</oddFooter>
  </headerFooter>
  <rowBreaks count="3" manualBreakCount="3">
    <brk id="53" max="2" man="1"/>
    <brk id="107" max="2" man="1"/>
    <brk id="15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topLeftCell="A10" zoomScaleNormal="100" zoomScaleSheetLayoutView="100" workbookViewId="0">
      <selection activeCell="F5" sqref="F5"/>
    </sheetView>
  </sheetViews>
  <sheetFormatPr defaultRowHeight="15" x14ac:dyDescent="0.2"/>
  <cols>
    <col min="1" max="1" width="8.85546875" style="167" customWidth="1"/>
    <col min="2" max="2" width="32.7109375" style="167" customWidth="1"/>
    <col min="3" max="13" width="8.7109375" style="167" customWidth="1"/>
    <col min="14" max="14" width="9.85546875" style="167" customWidth="1"/>
    <col min="15" max="16384" width="9.140625" style="167"/>
  </cols>
  <sheetData>
    <row r="1" spans="1:20" ht="87" customHeight="1" x14ac:dyDescent="0.2">
      <c r="A1" s="2149" t="s">
        <v>489</v>
      </c>
      <c r="B1" s="2149"/>
      <c r="C1" s="2149"/>
      <c r="D1" s="2149"/>
      <c r="E1" s="2149"/>
      <c r="F1" s="2149"/>
      <c r="G1" s="2149"/>
      <c r="H1" s="2149"/>
      <c r="I1" s="2149"/>
      <c r="J1" s="2149"/>
      <c r="K1" s="2149"/>
      <c r="L1" s="2149"/>
      <c r="M1" s="2150" t="s">
        <v>952</v>
      </c>
      <c r="N1" s="2150"/>
    </row>
    <row r="2" spans="1:20" ht="243" customHeight="1" x14ac:dyDescent="0.2">
      <c r="A2" s="2155" t="s">
        <v>436</v>
      </c>
      <c r="B2" s="2156"/>
      <c r="C2" s="655" t="s">
        <v>401</v>
      </c>
      <c r="D2" s="655" t="s">
        <v>265</v>
      </c>
      <c r="E2" s="655" t="s">
        <v>266</v>
      </c>
      <c r="F2" s="655" t="s">
        <v>267</v>
      </c>
      <c r="G2" s="656" t="s">
        <v>268</v>
      </c>
      <c r="H2" s="656" t="s">
        <v>378</v>
      </c>
      <c r="I2" s="657" t="s">
        <v>380</v>
      </c>
      <c r="J2" s="655" t="s">
        <v>402</v>
      </c>
      <c r="K2" s="656" t="s">
        <v>269</v>
      </c>
      <c r="L2" s="657" t="s">
        <v>382</v>
      </c>
      <c r="M2" s="657" t="s">
        <v>381</v>
      </c>
      <c r="N2" s="2153" t="s">
        <v>52</v>
      </c>
      <c r="S2" s="168"/>
    </row>
    <row r="3" spans="1:20" ht="39.75" customHeight="1" x14ac:dyDescent="0.2">
      <c r="A3" s="2155" t="s">
        <v>1</v>
      </c>
      <c r="B3" s="2157"/>
      <c r="C3" s="658">
        <v>9099</v>
      </c>
      <c r="D3" s="594">
        <v>91</v>
      </c>
      <c r="E3" s="594">
        <v>9166</v>
      </c>
      <c r="F3" s="594">
        <v>92</v>
      </c>
      <c r="G3" s="659">
        <v>93</v>
      </c>
      <c r="H3" s="659">
        <v>9499</v>
      </c>
      <c r="I3" s="628">
        <v>95</v>
      </c>
      <c r="J3" s="628">
        <v>96</v>
      </c>
      <c r="K3" s="659">
        <v>97</v>
      </c>
      <c r="L3" s="628">
        <v>98</v>
      </c>
      <c r="M3" s="629">
        <v>99</v>
      </c>
      <c r="N3" s="2154"/>
      <c r="S3" s="168"/>
      <c r="T3" s="168"/>
    </row>
    <row r="4" spans="1:20" ht="27" customHeight="1" x14ac:dyDescent="0.2">
      <c r="A4" s="2158" t="s">
        <v>108</v>
      </c>
      <c r="B4" s="532" t="s">
        <v>223</v>
      </c>
      <c r="C4" s="660">
        <v>7000</v>
      </c>
      <c r="D4" s="660">
        <v>4300</v>
      </c>
      <c r="E4" s="660">
        <v>1000</v>
      </c>
      <c r="F4" s="660">
        <v>22850</v>
      </c>
      <c r="G4" s="661">
        <v>4750</v>
      </c>
      <c r="H4" s="661"/>
      <c r="I4" s="660">
        <v>500</v>
      </c>
      <c r="J4" s="660">
        <v>3000</v>
      </c>
      <c r="K4" s="660">
        <v>13400</v>
      </c>
      <c r="L4" s="660">
        <v>1151</v>
      </c>
      <c r="M4" s="660">
        <f>380+1100+220</f>
        <v>1700</v>
      </c>
      <c r="N4" s="661">
        <f t="shared" ref="N4:N11" si="0">SUM(C4:M4)</f>
        <v>59651</v>
      </c>
    </row>
    <row r="5" spans="1:20" ht="27" customHeight="1" x14ac:dyDescent="0.2">
      <c r="A5" s="2159"/>
      <c r="B5" s="532" t="s">
        <v>224</v>
      </c>
      <c r="C5" s="660">
        <v>500</v>
      </c>
      <c r="D5" s="660">
        <v>1200</v>
      </c>
      <c r="E5" s="660">
        <v>15000</v>
      </c>
      <c r="F5" s="660">
        <v>2800</v>
      </c>
      <c r="G5" s="661">
        <v>2000</v>
      </c>
      <c r="H5" s="661">
        <v>1198.8</v>
      </c>
      <c r="I5" s="660">
        <v>0</v>
      </c>
      <c r="J5" s="660">
        <v>200</v>
      </c>
      <c r="K5" s="660">
        <v>1000</v>
      </c>
      <c r="L5" s="660">
        <v>1000</v>
      </c>
      <c r="M5" s="660">
        <v>400</v>
      </c>
      <c r="N5" s="661">
        <f t="shared" si="0"/>
        <v>25298.799999999999</v>
      </c>
    </row>
    <row r="6" spans="1:20" ht="27" customHeight="1" x14ac:dyDescent="0.2">
      <c r="A6" s="2159"/>
      <c r="B6" s="532" t="s">
        <v>59</v>
      </c>
      <c r="C6" s="660"/>
      <c r="D6" s="660">
        <v>100</v>
      </c>
      <c r="E6" s="660">
        <v>30</v>
      </c>
      <c r="F6" s="660">
        <v>150</v>
      </c>
      <c r="G6" s="661">
        <v>1200</v>
      </c>
      <c r="H6" s="661"/>
      <c r="I6" s="660">
        <v>50</v>
      </c>
      <c r="J6" s="660">
        <v>200</v>
      </c>
      <c r="K6" s="660">
        <v>260</v>
      </c>
      <c r="L6" s="660"/>
      <c r="M6" s="660"/>
      <c r="N6" s="661">
        <f t="shared" si="0"/>
        <v>1990</v>
      </c>
    </row>
    <row r="7" spans="1:20" ht="27" customHeight="1" x14ac:dyDescent="0.2">
      <c r="A7" s="2159"/>
      <c r="B7" s="532" t="s">
        <v>60</v>
      </c>
      <c r="C7" s="660">
        <v>443</v>
      </c>
      <c r="D7" s="660">
        <v>700</v>
      </c>
      <c r="E7" s="660">
        <v>1600</v>
      </c>
      <c r="F7" s="660">
        <v>1700</v>
      </c>
      <c r="G7" s="661">
        <v>1100</v>
      </c>
      <c r="H7" s="661">
        <v>208.9</v>
      </c>
      <c r="I7" s="660">
        <v>1100</v>
      </c>
      <c r="J7" s="660">
        <v>188</v>
      </c>
      <c r="K7" s="660">
        <v>1600</v>
      </c>
      <c r="L7" s="660">
        <v>250</v>
      </c>
      <c r="M7" s="660">
        <v>590</v>
      </c>
      <c r="N7" s="661">
        <f t="shared" si="0"/>
        <v>9479.9</v>
      </c>
    </row>
    <row r="8" spans="1:20" ht="27" customHeight="1" x14ac:dyDescent="0.2">
      <c r="A8" s="2159"/>
      <c r="B8" s="532" t="s">
        <v>61</v>
      </c>
      <c r="C8" s="660"/>
      <c r="D8" s="660">
        <v>60</v>
      </c>
      <c r="E8" s="660">
        <v>20</v>
      </c>
      <c r="F8" s="660">
        <v>500</v>
      </c>
      <c r="G8" s="661">
        <v>50</v>
      </c>
      <c r="H8" s="661"/>
      <c r="I8" s="660">
        <v>61</v>
      </c>
      <c r="J8" s="660"/>
      <c r="K8" s="660">
        <v>84</v>
      </c>
      <c r="L8" s="660"/>
      <c r="M8" s="660"/>
      <c r="N8" s="661">
        <f t="shared" si="0"/>
        <v>775</v>
      </c>
    </row>
    <row r="9" spans="1:20" ht="27" customHeight="1" x14ac:dyDescent="0.2">
      <c r="A9" s="2159"/>
      <c r="B9" s="532" t="s">
        <v>62</v>
      </c>
      <c r="C9" s="660">
        <v>246</v>
      </c>
      <c r="D9" s="660">
        <v>477</v>
      </c>
      <c r="E9" s="660">
        <v>320</v>
      </c>
      <c r="F9" s="660">
        <v>1285</v>
      </c>
      <c r="G9" s="661">
        <v>670</v>
      </c>
      <c r="H9" s="661">
        <v>776.8</v>
      </c>
      <c r="I9" s="660">
        <v>235</v>
      </c>
      <c r="J9" s="660">
        <v>122</v>
      </c>
      <c r="K9" s="660">
        <v>540</v>
      </c>
      <c r="L9" s="660">
        <v>800</v>
      </c>
      <c r="M9" s="660">
        <v>114</v>
      </c>
      <c r="N9" s="662">
        <f t="shared" si="0"/>
        <v>5585.8</v>
      </c>
    </row>
    <row r="10" spans="1:20" ht="27" customHeight="1" x14ac:dyDescent="0.2">
      <c r="A10" s="2159"/>
      <c r="B10" s="532" t="s">
        <v>63</v>
      </c>
      <c r="C10" s="660"/>
      <c r="D10" s="660">
        <v>615</v>
      </c>
      <c r="E10" s="660">
        <v>2220</v>
      </c>
      <c r="F10" s="660">
        <v>1010</v>
      </c>
      <c r="G10" s="661">
        <v>1730</v>
      </c>
      <c r="H10" s="661"/>
      <c r="I10" s="660">
        <v>570</v>
      </c>
      <c r="J10" s="660"/>
      <c r="K10" s="660">
        <v>500</v>
      </c>
      <c r="L10" s="660"/>
      <c r="M10" s="660">
        <v>471</v>
      </c>
      <c r="N10" s="662">
        <f t="shared" si="0"/>
        <v>7116</v>
      </c>
    </row>
    <row r="11" spans="1:20" ht="27" customHeight="1" thickBot="1" x14ac:dyDescent="0.25">
      <c r="A11" s="2159"/>
      <c r="B11" s="532" t="s">
        <v>64</v>
      </c>
      <c r="C11" s="660">
        <v>580</v>
      </c>
      <c r="D11" s="660">
        <v>65</v>
      </c>
      <c r="E11" s="660">
        <v>150</v>
      </c>
      <c r="F11" s="660">
        <v>445</v>
      </c>
      <c r="G11" s="661">
        <v>215</v>
      </c>
      <c r="H11" s="661">
        <v>1845.8</v>
      </c>
      <c r="I11" s="660">
        <v>80</v>
      </c>
      <c r="J11" s="660">
        <v>320</v>
      </c>
      <c r="K11" s="660">
        <v>325</v>
      </c>
      <c r="L11" s="660">
        <v>100</v>
      </c>
      <c r="M11" s="660"/>
      <c r="N11" s="662">
        <f t="shared" si="0"/>
        <v>4125.8</v>
      </c>
    </row>
    <row r="12" spans="1:20" ht="41.25" customHeight="1" thickTop="1" x14ac:dyDescent="0.2">
      <c r="A12" s="2159"/>
      <c r="B12" s="663" t="s">
        <v>110</v>
      </c>
      <c r="C12" s="664">
        <f t="shared" ref="C12:M12" si="1">SUM(C4:C11)</f>
        <v>8769</v>
      </c>
      <c r="D12" s="664">
        <f t="shared" si="1"/>
        <v>7517</v>
      </c>
      <c r="E12" s="665">
        <f t="shared" si="1"/>
        <v>20340</v>
      </c>
      <c r="F12" s="665">
        <f t="shared" si="1"/>
        <v>30740</v>
      </c>
      <c r="G12" s="665">
        <f t="shared" si="1"/>
        <v>11715</v>
      </c>
      <c r="H12" s="665">
        <f t="shared" si="1"/>
        <v>4030.3</v>
      </c>
      <c r="I12" s="665">
        <f t="shared" si="1"/>
        <v>2596</v>
      </c>
      <c r="J12" s="665">
        <f t="shared" si="1"/>
        <v>4030</v>
      </c>
      <c r="K12" s="665">
        <f t="shared" si="1"/>
        <v>17709</v>
      </c>
      <c r="L12" s="665">
        <f t="shared" si="1"/>
        <v>3301</v>
      </c>
      <c r="M12" s="665">
        <f t="shared" si="1"/>
        <v>3275</v>
      </c>
      <c r="N12" s="644">
        <f>SUM(C12:M12)</f>
        <v>114022.3</v>
      </c>
    </row>
    <row r="13" spans="1:20" ht="27" customHeight="1" x14ac:dyDescent="0.2">
      <c r="A13" s="2160" t="s">
        <v>111</v>
      </c>
      <c r="B13" s="666" t="s">
        <v>53</v>
      </c>
      <c r="C13" s="661">
        <v>312</v>
      </c>
      <c r="D13" s="661">
        <v>6000</v>
      </c>
      <c r="E13" s="661">
        <v>12000</v>
      </c>
      <c r="F13" s="661">
        <v>17200</v>
      </c>
      <c r="G13" s="661">
        <v>7500</v>
      </c>
      <c r="H13" s="661"/>
      <c r="I13" s="660"/>
      <c r="J13" s="660"/>
      <c r="K13" s="660">
        <v>55</v>
      </c>
      <c r="L13" s="660"/>
      <c r="M13" s="660"/>
      <c r="N13" s="661">
        <f t="shared" ref="N13:N18" si="2">SUM(C13:M13)</f>
        <v>43067</v>
      </c>
    </row>
    <row r="14" spans="1:20" ht="27" customHeight="1" x14ac:dyDescent="0.2">
      <c r="A14" s="2161"/>
      <c r="B14" s="666" t="s">
        <v>67</v>
      </c>
      <c r="C14" s="661">
        <v>2406</v>
      </c>
      <c r="D14" s="661">
        <v>2100</v>
      </c>
      <c r="E14" s="661">
        <v>32000</v>
      </c>
      <c r="F14" s="661">
        <v>12100</v>
      </c>
      <c r="G14" s="661">
        <v>1000</v>
      </c>
      <c r="H14" s="661">
        <v>1044</v>
      </c>
      <c r="I14" s="660">
        <v>11500</v>
      </c>
      <c r="J14" s="660">
        <v>1022</v>
      </c>
      <c r="K14" s="660">
        <v>21000</v>
      </c>
      <c r="L14" s="660">
        <v>37</v>
      </c>
      <c r="M14" s="660">
        <v>1801</v>
      </c>
      <c r="N14" s="661">
        <f t="shared" si="2"/>
        <v>86010</v>
      </c>
    </row>
    <row r="15" spans="1:20" ht="27" customHeight="1" x14ac:dyDescent="0.2">
      <c r="A15" s="2161"/>
      <c r="B15" s="666" t="s">
        <v>54</v>
      </c>
      <c r="C15" s="661"/>
      <c r="D15" s="661"/>
      <c r="E15" s="661"/>
      <c r="F15" s="661"/>
      <c r="G15" s="661"/>
      <c r="H15" s="661"/>
      <c r="I15" s="660"/>
      <c r="J15" s="660"/>
      <c r="K15" s="660"/>
      <c r="L15" s="660"/>
      <c r="M15" s="660"/>
      <c r="N15" s="661">
        <f t="shared" si="2"/>
        <v>0</v>
      </c>
    </row>
    <row r="16" spans="1:20" ht="27" customHeight="1" x14ac:dyDescent="0.2">
      <c r="A16" s="2161"/>
      <c r="B16" s="666" t="s">
        <v>55</v>
      </c>
      <c r="C16" s="661"/>
      <c r="D16" s="661">
        <v>100</v>
      </c>
      <c r="E16" s="661"/>
      <c r="F16" s="661">
        <v>250</v>
      </c>
      <c r="G16" s="661">
        <v>100</v>
      </c>
      <c r="H16" s="661"/>
      <c r="I16" s="660">
        <v>80</v>
      </c>
      <c r="J16" s="660"/>
      <c r="K16" s="660">
        <v>150</v>
      </c>
      <c r="L16" s="660">
        <v>2</v>
      </c>
      <c r="M16" s="660"/>
      <c r="N16" s="661">
        <f t="shared" si="2"/>
        <v>682</v>
      </c>
    </row>
    <row r="17" spans="1:17" ht="27" customHeight="1" x14ac:dyDescent="0.2">
      <c r="A17" s="2161"/>
      <c r="B17" s="666" t="s">
        <v>56</v>
      </c>
      <c r="C17" s="661"/>
      <c r="D17" s="661">
        <v>620</v>
      </c>
      <c r="E17" s="661">
        <v>400</v>
      </c>
      <c r="F17" s="661">
        <v>500</v>
      </c>
      <c r="G17" s="661">
        <v>500</v>
      </c>
      <c r="H17" s="661">
        <v>56</v>
      </c>
      <c r="I17" s="660">
        <v>550</v>
      </c>
      <c r="J17" s="660"/>
      <c r="K17" s="660">
        <v>25</v>
      </c>
      <c r="L17" s="660"/>
      <c r="M17" s="660">
        <v>17</v>
      </c>
      <c r="N17" s="661">
        <f t="shared" si="2"/>
        <v>2668</v>
      </c>
    </row>
    <row r="18" spans="1:17" ht="27" customHeight="1" thickBot="1" x14ac:dyDescent="0.25">
      <c r="A18" s="2161"/>
      <c r="B18" s="666" t="s">
        <v>58</v>
      </c>
      <c r="C18" s="661"/>
      <c r="D18" s="661">
        <v>1000</v>
      </c>
      <c r="E18" s="661">
        <v>1000</v>
      </c>
      <c r="F18" s="661">
        <v>3000</v>
      </c>
      <c r="G18" s="661">
        <v>500</v>
      </c>
      <c r="H18" s="661"/>
      <c r="I18" s="660">
        <v>30</v>
      </c>
      <c r="J18" s="660"/>
      <c r="K18" s="660">
        <v>50</v>
      </c>
      <c r="L18" s="660"/>
      <c r="M18" s="660"/>
      <c r="N18" s="661">
        <f t="shared" si="2"/>
        <v>5580</v>
      </c>
    </row>
    <row r="19" spans="1:17" ht="42" customHeight="1" thickTop="1" thickBot="1" x14ac:dyDescent="0.25">
      <c r="A19" s="2162"/>
      <c r="B19" s="667" t="s">
        <v>110</v>
      </c>
      <c r="C19" s="668">
        <f t="shared" ref="C19:N19" si="3">SUM(C13:C18)</f>
        <v>2718</v>
      </c>
      <c r="D19" s="668">
        <f t="shared" si="3"/>
        <v>9820</v>
      </c>
      <c r="E19" s="668">
        <f t="shared" si="3"/>
        <v>45400</v>
      </c>
      <c r="F19" s="668">
        <f t="shared" si="3"/>
        <v>33050</v>
      </c>
      <c r="G19" s="668">
        <f t="shared" si="3"/>
        <v>9600</v>
      </c>
      <c r="H19" s="668">
        <f t="shared" si="3"/>
        <v>1100</v>
      </c>
      <c r="I19" s="668">
        <f t="shared" si="3"/>
        <v>12160</v>
      </c>
      <c r="J19" s="668">
        <f t="shared" si="3"/>
        <v>1022</v>
      </c>
      <c r="K19" s="668">
        <f t="shared" si="3"/>
        <v>21280</v>
      </c>
      <c r="L19" s="668">
        <f t="shared" si="3"/>
        <v>39</v>
      </c>
      <c r="M19" s="668">
        <f t="shared" si="3"/>
        <v>1818</v>
      </c>
      <c r="N19" s="669">
        <f t="shared" si="3"/>
        <v>138007</v>
      </c>
    </row>
    <row r="20" spans="1:17" ht="43.5" customHeight="1" x14ac:dyDescent="0.2">
      <c r="A20" s="2151" t="s">
        <v>130</v>
      </c>
      <c r="B20" s="2152"/>
      <c r="C20" s="670">
        <f t="shared" ref="C20:M20" si="4">C19-C12</f>
        <v>-6051</v>
      </c>
      <c r="D20" s="670">
        <f t="shared" si="4"/>
        <v>2303</v>
      </c>
      <c r="E20" s="670">
        <f t="shared" si="4"/>
        <v>25060</v>
      </c>
      <c r="F20" s="670">
        <f t="shared" si="4"/>
        <v>2310</v>
      </c>
      <c r="G20" s="670">
        <f t="shared" si="4"/>
        <v>-2115</v>
      </c>
      <c r="H20" s="670">
        <f t="shared" si="4"/>
        <v>-2930.3</v>
      </c>
      <c r="I20" s="670">
        <f t="shared" si="4"/>
        <v>9564</v>
      </c>
      <c r="J20" s="670">
        <f t="shared" si="4"/>
        <v>-3008</v>
      </c>
      <c r="K20" s="670">
        <f t="shared" si="4"/>
        <v>3571</v>
      </c>
      <c r="L20" s="670">
        <f t="shared" si="4"/>
        <v>-3262</v>
      </c>
      <c r="M20" s="670">
        <f t="shared" si="4"/>
        <v>-1457</v>
      </c>
      <c r="N20" s="670">
        <f>SUM(C20:M20)</f>
        <v>23984.7</v>
      </c>
      <c r="Q20" s="168"/>
    </row>
  </sheetData>
  <mergeCells count="8">
    <mergeCell ref="A1:L1"/>
    <mergeCell ref="M1:N1"/>
    <mergeCell ref="A20:B20"/>
    <mergeCell ref="N2:N3"/>
    <mergeCell ref="A2:B2"/>
    <mergeCell ref="A3:B3"/>
    <mergeCell ref="A4:A12"/>
    <mergeCell ref="A13:A19"/>
  </mergeCells>
  <phoneticPr fontId="19" type="noConversion"/>
  <printOptions horizontalCentered="1"/>
  <pageMargins left="0.39370078740157483" right="0.35433070866141736" top="0.55118110236220474" bottom="0.35433070866141736" header="0.23622047244094491" footer="0.23622047244094491"/>
  <pageSetup paperSize="9" scale="66" orientation="portrait" r:id="rId1"/>
  <headerFooter>
    <oddFooter>&amp;L&amp;"Times New Roman,Obyčejné"&amp;8Rozpočet na rok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30"/>
  <sheetViews>
    <sheetView view="pageBreakPreview" zoomScaleNormal="100" zoomScaleSheetLayoutView="100" workbookViewId="0">
      <pane ySplit="3" topLeftCell="A4" activePane="bottomLeft" state="frozen"/>
      <selection pane="bottomLeft" activeCell="Q25" sqref="Q25"/>
    </sheetView>
  </sheetViews>
  <sheetFormatPr defaultRowHeight="15" x14ac:dyDescent="0.2"/>
  <cols>
    <col min="1" max="1" width="6.5703125" style="71" customWidth="1"/>
    <col min="2" max="2" width="33.42578125" style="71" customWidth="1"/>
    <col min="3" max="10" width="10.42578125" style="71" customWidth="1"/>
    <col min="11" max="11" width="11.85546875" style="71" customWidth="1"/>
    <col min="12" max="16384" width="9.140625" style="71"/>
  </cols>
  <sheetData>
    <row r="1" spans="1:17" ht="73.5" customHeight="1" x14ac:dyDescent="0.2">
      <c r="A1" s="2149" t="s">
        <v>552</v>
      </c>
      <c r="B1" s="2165"/>
      <c r="C1" s="2165"/>
      <c r="D1" s="2165"/>
      <c r="E1" s="2165"/>
      <c r="F1" s="2165"/>
      <c r="G1" s="2165"/>
      <c r="H1" s="2165"/>
      <c r="I1" s="2165"/>
      <c r="J1" s="2165"/>
      <c r="K1" s="518" t="s">
        <v>448</v>
      </c>
    </row>
    <row r="2" spans="1:17" ht="33.75" customHeight="1" x14ac:dyDescent="0.2">
      <c r="A2" s="2166" t="s">
        <v>0</v>
      </c>
      <c r="B2" s="2167"/>
      <c r="C2" s="624" t="s">
        <v>321</v>
      </c>
      <c r="D2" s="625" t="s">
        <v>146</v>
      </c>
      <c r="E2" s="625" t="s">
        <v>540</v>
      </c>
      <c r="F2" s="625" t="s">
        <v>400</v>
      </c>
      <c r="G2" s="625" t="s">
        <v>399</v>
      </c>
      <c r="H2" s="626" t="s">
        <v>396</v>
      </c>
      <c r="I2" s="627" t="s">
        <v>398</v>
      </c>
      <c r="J2" s="628" t="s">
        <v>138</v>
      </c>
      <c r="K2" s="2166" t="s">
        <v>52</v>
      </c>
    </row>
    <row r="3" spans="1:17" ht="33.75" customHeight="1" x14ac:dyDescent="0.2">
      <c r="A3" s="2166" t="s">
        <v>1</v>
      </c>
      <c r="B3" s="2167"/>
      <c r="C3" s="624" t="s">
        <v>397</v>
      </c>
      <c r="D3" s="625">
        <v>9026</v>
      </c>
      <c r="E3" s="625">
        <v>9024</v>
      </c>
      <c r="F3" s="625">
        <v>9017</v>
      </c>
      <c r="G3" s="625">
        <v>9010</v>
      </c>
      <c r="H3" s="626">
        <v>9043</v>
      </c>
      <c r="I3" s="627">
        <v>9008</v>
      </c>
      <c r="J3" s="629">
        <v>9009</v>
      </c>
      <c r="K3" s="2168"/>
    </row>
    <row r="4" spans="1:17" ht="21" customHeight="1" x14ac:dyDescent="0.25">
      <c r="A4" s="2169" t="s">
        <v>108</v>
      </c>
      <c r="B4" s="630" t="s">
        <v>223</v>
      </c>
      <c r="C4" s="631">
        <f>'[1]rozpočet OZČ'!$C$5</f>
        <v>15000</v>
      </c>
      <c r="D4" s="631"/>
      <c r="E4" s="631"/>
      <c r="F4" s="631"/>
      <c r="G4" s="631"/>
      <c r="H4" s="631"/>
      <c r="I4" s="632"/>
      <c r="J4" s="631"/>
      <c r="K4" s="633">
        <f t="shared" ref="K4:K17" si="0">SUM(C4:J4)</f>
        <v>15000</v>
      </c>
      <c r="Q4" s="72"/>
    </row>
    <row r="5" spans="1:17" ht="21" customHeight="1" x14ac:dyDescent="0.2">
      <c r="A5" s="2170"/>
      <c r="B5" s="634" t="s">
        <v>224</v>
      </c>
      <c r="C5" s="635">
        <f>'[1]rozpočet OZČ'!$C$6</f>
        <v>3000</v>
      </c>
      <c r="D5" s="635"/>
      <c r="E5" s="635"/>
      <c r="F5" s="635"/>
      <c r="G5" s="635"/>
      <c r="H5" s="635"/>
      <c r="I5" s="636"/>
      <c r="J5" s="635"/>
      <c r="K5" s="637">
        <f t="shared" si="0"/>
        <v>3000</v>
      </c>
    </row>
    <row r="6" spans="1:17" ht="21" customHeight="1" x14ac:dyDescent="0.2">
      <c r="A6" s="2170"/>
      <c r="B6" s="634" t="s">
        <v>109</v>
      </c>
      <c r="C6" s="635">
        <f>'[1]rozpočet OZČ'!$C$7</f>
        <v>1200</v>
      </c>
      <c r="D6" s="635"/>
      <c r="E6" s="635"/>
      <c r="F6" s="635"/>
      <c r="G6" s="635"/>
      <c r="H6" s="635"/>
      <c r="I6" s="636"/>
      <c r="J6" s="635"/>
      <c r="K6" s="637">
        <f t="shared" si="0"/>
        <v>1200</v>
      </c>
    </row>
    <row r="7" spans="1:17" ht="21" customHeight="1" x14ac:dyDescent="0.2">
      <c r="A7" s="2170"/>
      <c r="B7" s="634" t="s">
        <v>59</v>
      </c>
      <c r="C7" s="635">
        <f>'[1]rozpočet OZČ'!$C$8</f>
        <v>2000</v>
      </c>
      <c r="D7" s="635"/>
      <c r="E7" s="635"/>
      <c r="F7" s="635"/>
      <c r="G7" s="635"/>
      <c r="H7" s="635">
        <f>'[2]rozpočet OZČ'!$C$8</f>
        <v>1000</v>
      </c>
      <c r="I7" s="636"/>
      <c r="J7" s="635"/>
      <c r="K7" s="637">
        <f t="shared" si="0"/>
        <v>3000</v>
      </c>
    </row>
    <row r="8" spans="1:17" ht="21" customHeight="1" x14ac:dyDescent="0.2">
      <c r="A8" s="2170"/>
      <c r="B8" s="634" t="s">
        <v>60</v>
      </c>
      <c r="C8" s="635">
        <f>'[1]rozpočet OZČ'!$C$11</f>
        <v>200</v>
      </c>
      <c r="D8" s="635"/>
      <c r="E8" s="635"/>
      <c r="F8" s="635"/>
      <c r="G8" s="635"/>
      <c r="H8" s="635"/>
      <c r="I8" s="636"/>
      <c r="J8" s="635"/>
      <c r="K8" s="637">
        <f t="shared" si="0"/>
        <v>200</v>
      </c>
    </row>
    <row r="9" spans="1:17" ht="21" customHeight="1" x14ac:dyDescent="0.2">
      <c r="A9" s="2170"/>
      <c r="B9" s="634" t="s">
        <v>61</v>
      </c>
      <c r="C9" s="635">
        <f>'[1]rozpočet OZČ'!$C$9</f>
        <v>200</v>
      </c>
      <c r="D9" s="635"/>
      <c r="E9" s="635"/>
      <c r="F9" s="635"/>
      <c r="G9" s="635"/>
      <c r="H9" s="635"/>
      <c r="I9" s="636"/>
      <c r="J9" s="635"/>
      <c r="K9" s="637">
        <f t="shared" si="0"/>
        <v>200</v>
      </c>
    </row>
    <row r="10" spans="1:17" ht="21" customHeight="1" x14ac:dyDescent="0.2">
      <c r="A10" s="2170"/>
      <c r="B10" s="634" t="s">
        <v>62</v>
      </c>
      <c r="C10" s="635">
        <f>'[1]rozpočet OZČ'!$C$12</f>
        <v>3500</v>
      </c>
      <c r="D10" s="635"/>
      <c r="E10" s="635">
        <f>'[3]rozpočet OZČ'!$C$12</f>
        <v>7.4</v>
      </c>
      <c r="F10" s="635">
        <f>'[4]rozpočet OZČ'!$C$12</f>
        <v>5895</v>
      </c>
      <c r="G10" s="635"/>
      <c r="H10" s="635">
        <f>'[2]rozpočet OZČ'!$C$12</f>
        <v>300</v>
      </c>
      <c r="I10" s="636"/>
      <c r="J10" s="635">
        <f>'[5]plán OZČ '!$C$11</f>
        <v>80</v>
      </c>
      <c r="K10" s="638">
        <f t="shared" si="0"/>
        <v>9782.4</v>
      </c>
    </row>
    <row r="11" spans="1:17" ht="21" customHeight="1" x14ac:dyDescent="0.2">
      <c r="A11" s="2170"/>
      <c r="B11" s="634" t="s">
        <v>147</v>
      </c>
      <c r="C11" s="635">
        <f>'[1]rozpočet OZČ'!$C$13</f>
        <v>21000</v>
      </c>
      <c r="D11" s="635"/>
      <c r="E11" s="635"/>
      <c r="F11" s="635"/>
      <c r="G11" s="635"/>
      <c r="H11" s="635"/>
      <c r="I11" s="636"/>
      <c r="J11" s="635"/>
      <c r="K11" s="638">
        <f t="shared" si="0"/>
        <v>21000</v>
      </c>
    </row>
    <row r="12" spans="1:17" ht="21" customHeight="1" x14ac:dyDescent="0.2">
      <c r="A12" s="2170"/>
      <c r="B12" s="634" t="s">
        <v>63</v>
      </c>
      <c r="C12" s="635">
        <f>'[1]rozpočet OZČ'!$C$14+'[1]rozpočet OZČ'!$C$10</f>
        <v>310</v>
      </c>
      <c r="D12" s="635">
        <f>'[6]finanční plán'!$C$14</f>
        <v>22110</v>
      </c>
      <c r="E12" s="635"/>
      <c r="F12" s="635"/>
      <c r="G12" s="635"/>
      <c r="H12" s="635">
        <f>'[2]rozpočet OZČ'!$C$14</f>
        <v>300</v>
      </c>
      <c r="I12" s="636">
        <v>1</v>
      </c>
      <c r="J12" s="635">
        <f>'[5]plán OZČ '!$C$14</f>
        <v>100</v>
      </c>
      <c r="K12" s="638">
        <f t="shared" si="0"/>
        <v>22821</v>
      </c>
      <c r="M12" s="383"/>
    </row>
    <row r="13" spans="1:17" ht="21" customHeight="1" x14ac:dyDescent="0.2">
      <c r="A13" s="2170"/>
      <c r="B13" s="634" t="s">
        <v>64</v>
      </c>
      <c r="C13" s="639">
        <f>'[1]rozpočet OZČ'!$C$19</f>
        <v>100</v>
      </c>
      <c r="D13" s="639"/>
      <c r="E13" s="639"/>
      <c r="F13" s="639"/>
      <c r="G13" s="639"/>
      <c r="H13" s="639"/>
      <c r="I13" s="636"/>
      <c r="J13" s="639"/>
      <c r="K13" s="638">
        <f t="shared" si="0"/>
        <v>100</v>
      </c>
    </row>
    <row r="14" spans="1:17" ht="21" customHeight="1" x14ac:dyDescent="0.2">
      <c r="A14" s="2170"/>
      <c r="B14" s="634" t="s">
        <v>225</v>
      </c>
      <c r="C14" s="639">
        <f>'[1]rozpočet OZČ'!$C$15</f>
        <v>1000</v>
      </c>
      <c r="D14" s="639"/>
      <c r="E14" s="639"/>
      <c r="F14" s="639"/>
      <c r="G14" s="639"/>
      <c r="H14" s="639"/>
      <c r="I14" s="636"/>
      <c r="J14" s="639"/>
      <c r="K14" s="638">
        <f t="shared" si="0"/>
        <v>1000</v>
      </c>
    </row>
    <row r="15" spans="1:17" ht="21" customHeight="1" x14ac:dyDescent="0.2">
      <c r="A15" s="2170"/>
      <c r="B15" s="634" t="s">
        <v>65</v>
      </c>
      <c r="C15" s="639"/>
      <c r="D15" s="639"/>
      <c r="E15" s="639"/>
      <c r="F15" s="639"/>
      <c r="G15" s="639"/>
      <c r="H15" s="639">
        <f>'[2]rozpočet OZČ'!$C$20</f>
        <v>10000</v>
      </c>
      <c r="I15" s="636"/>
      <c r="J15" s="639"/>
      <c r="K15" s="638">
        <f t="shared" si="0"/>
        <v>10000</v>
      </c>
    </row>
    <row r="16" spans="1:17" ht="21" customHeight="1" x14ac:dyDescent="0.2">
      <c r="A16" s="2170"/>
      <c r="B16" s="320" t="s">
        <v>290</v>
      </c>
      <c r="C16" s="640">
        <f>'[1]rozpočet OZČ'!$C$17</f>
        <v>280000</v>
      </c>
      <c r="D16" s="640"/>
      <c r="E16" s="640"/>
      <c r="F16" s="640"/>
      <c r="G16" s="640"/>
      <c r="H16" s="640"/>
      <c r="I16" s="641"/>
      <c r="J16" s="640"/>
      <c r="K16" s="642">
        <f t="shared" si="0"/>
        <v>280000</v>
      </c>
    </row>
    <row r="17" spans="1:11" ht="21" customHeight="1" thickBot="1" x14ac:dyDescent="0.25">
      <c r="A17" s="2170"/>
      <c r="B17" s="320" t="s">
        <v>291</v>
      </c>
      <c r="C17" s="640">
        <f>'[1]rozpočet OZČ'!$C$16</f>
        <v>70000</v>
      </c>
      <c r="D17" s="640"/>
      <c r="E17" s="640"/>
      <c r="F17" s="640"/>
      <c r="G17" s="640"/>
      <c r="H17" s="640"/>
      <c r="I17" s="641"/>
      <c r="J17" s="640"/>
      <c r="K17" s="642">
        <f t="shared" si="0"/>
        <v>70000</v>
      </c>
    </row>
    <row r="18" spans="1:11" ht="29.25" customHeight="1" thickTop="1" x14ac:dyDescent="0.2">
      <c r="A18" s="2171"/>
      <c r="B18" s="643" t="s">
        <v>110</v>
      </c>
      <c r="C18" s="644">
        <f>SUM(C4:C17)</f>
        <v>397510</v>
      </c>
      <c r="D18" s="644">
        <f>SUM(D4:D17)</f>
        <v>22110</v>
      </c>
      <c r="E18" s="644"/>
      <c r="F18" s="644">
        <f>SUM(F4:F17)</f>
        <v>5895</v>
      </c>
      <c r="G18" s="644">
        <f>SUM(G4:G17)</f>
        <v>0</v>
      </c>
      <c r="H18" s="644">
        <f>SUM(H4:H15)</f>
        <v>11600</v>
      </c>
      <c r="I18" s="644">
        <f>SUM(I4:I15)</f>
        <v>1</v>
      </c>
      <c r="J18" s="644">
        <f>SUM(J4:J15)</f>
        <v>180</v>
      </c>
      <c r="K18" s="645">
        <f>SUM(K4:K17)</f>
        <v>437303.4</v>
      </c>
    </row>
    <row r="19" spans="1:11" ht="21" customHeight="1" x14ac:dyDescent="0.2">
      <c r="A19" s="2172" t="s">
        <v>111</v>
      </c>
      <c r="B19" s="646" t="s">
        <v>53</v>
      </c>
      <c r="C19" s="647"/>
      <c r="D19" s="647"/>
      <c r="E19" s="647"/>
      <c r="F19" s="647"/>
      <c r="G19" s="647"/>
      <c r="H19" s="647">
        <f>'[2]rozpočet OZČ'!$C$22</f>
        <v>4500</v>
      </c>
      <c r="I19" s="647"/>
      <c r="J19" s="647"/>
      <c r="K19" s="648">
        <f t="shared" ref="K19:K28" si="1">SUM(C19:J19)</f>
        <v>4500</v>
      </c>
    </row>
    <row r="20" spans="1:11" ht="21" customHeight="1" x14ac:dyDescent="0.2">
      <c r="A20" s="2173"/>
      <c r="B20" s="649" t="s">
        <v>67</v>
      </c>
      <c r="C20" s="636">
        <f>'[1]rozpočet  OZČKartouzská'!$C$19+'[1]rozpočet OZČ'!$C$23</f>
        <v>8361.2999999999993</v>
      </c>
      <c r="D20" s="636"/>
      <c r="E20" s="636"/>
      <c r="F20" s="636"/>
      <c r="G20" s="636">
        <f>'[7]rozpočet OZČ'!$C$23</f>
        <v>20</v>
      </c>
      <c r="H20" s="636"/>
      <c r="I20" s="636"/>
      <c r="J20" s="636"/>
      <c r="K20" s="637">
        <f t="shared" si="1"/>
        <v>8381.2999999999993</v>
      </c>
    </row>
    <row r="21" spans="1:11" ht="21" customHeight="1" x14ac:dyDescent="0.2">
      <c r="A21" s="2173"/>
      <c r="B21" s="649" t="s">
        <v>54</v>
      </c>
      <c r="C21" s="636">
        <f>'[1]rozpočet OZČ'!$C$24</f>
        <v>1700</v>
      </c>
      <c r="D21" s="636"/>
      <c r="E21" s="636"/>
      <c r="F21" s="636"/>
      <c r="G21" s="636"/>
      <c r="H21" s="636"/>
      <c r="I21" s="636"/>
      <c r="J21" s="636"/>
      <c r="K21" s="637">
        <f t="shared" si="1"/>
        <v>1700</v>
      </c>
    </row>
    <row r="22" spans="1:11" ht="21" customHeight="1" x14ac:dyDescent="0.2">
      <c r="A22" s="2173"/>
      <c r="B22" s="649" t="s">
        <v>55</v>
      </c>
      <c r="C22" s="636"/>
      <c r="D22" s="636"/>
      <c r="E22" s="636"/>
      <c r="F22" s="636"/>
      <c r="G22" s="636"/>
      <c r="H22" s="636"/>
      <c r="I22" s="636"/>
      <c r="J22" s="636">
        <f>'[5]plán OZČ '!$C$24</f>
        <v>300</v>
      </c>
      <c r="K22" s="637">
        <f t="shared" si="1"/>
        <v>300</v>
      </c>
    </row>
    <row r="23" spans="1:11" ht="21" customHeight="1" x14ac:dyDescent="0.2">
      <c r="A23" s="2173"/>
      <c r="B23" s="649" t="s">
        <v>56</v>
      </c>
      <c r="C23" s="635">
        <f>'[1]rozpočet OZČ'!$C$26</f>
        <v>4200</v>
      </c>
      <c r="D23" s="635"/>
      <c r="E23" s="635">
        <f>'[3]rozpočet OZČ'!$C$26</f>
        <v>17.3</v>
      </c>
      <c r="F23" s="635"/>
      <c r="G23" s="635"/>
      <c r="H23" s="635"/>
      <c r="I23" s="636">
        <f>'[8]rozpočet 04-správní firmy'!$C$25</f>
        <v>20</v>
      </c>
      <c r="J23" s="635"/>
      <c r="K23" s="637">
        <f t="shared" si="1"/>
        <v>4237.3</v>
      </c>
    </row>
    <row r="24" spans="1:11" ht="21" customHeight="1" x14ac:dyDescent="0.2">
      <c r="A24" s="2173"/>
      <c r="B24" s="649" t="s">
        <v>57</v>
      </c>
      <c r="C24" s="636"/>
      <c r="D24" s="636"/>
      <c r="E24" s="636"/>
      <c r="F24" s="636"/>
      <c r="G24" s="636"/>
      <c r="H24" s="636">
        <f>'[2]rozpočet OZČ'!$C$29</f>
        <v>280000</v>
      </c>
      <c r="I24" s="636"/>
      <c r="J24" s="636"/>
      <c r="K24" s="637">
        <f t="shared" si="1"/>
        <v>280000</v>
      </c>
    </row>
    <row r="25" spans="1:11" ht="21" customHeight="1" x14ac:dyDescent="0.2">
      <c r="A25" s="2173"/>
      <c r="B25" s="649" t="s">
        <v>403</v>
      </c>
      <c r="C25" s="636"/>
      <c r="D25" s="636"/>
      <c r="E25" s="636"/>
      <c r="F25" s="636"/>
      <c r="G25" s="636"/>
      <c r="H25" s="636">
        <f>'[2]rozpočet OZČ'!$C$30</f>
        <v>76700</v>
      </c>
      <c r="I25" s="636"/>
      <c r="J25" s="636"/>
      <c r="K25" s="637">
        <f>SUM(C25:J25)</f>
        <v>76700</v>
      </c>
    </row>
    <row r="26" spans="1:11" ht="21" customHeight="1" x14ac:dyDescent="0.2">
      <c r="A26" s="2173"/>
      <c r="B26" s="649" t="s">
        <v>58</v>
      </c>
      <c r="C26" s="636">
        <v>90</v>
      </c>
      <c r="D26" s="636"/>
      <c r="E26" s="636"/>
      <c r="F26" s="636"/>
      <c r="G26" s="636"/>
      <c r="H26" s="636">
        <f>'[2]rozpočet OZČ'!$C$31</f>
        <v>100</v>
      </c>
      <c r="I26" s="636"/>
      <c r="J26" s="636"/>
      <c r="K26" s="637">
        <f t="shared" si="1"/>
        <v>190</v>
      </c>
    </row>
    <row r="27" spans="1:11" ht="21" customHeight="1" x14ac:dyDescent="0.2">
      <c r="A27" s="2173"/>
      <c r="B27" s="649" t="s">
        <v>112</v>
      </c>
      <c r="C27" s="636">
        <f>'[1]rozpočet OZČ'!$C$27</f>
        <v>1000</v>
      </c>
      <c r="D27" s="636"/>
      <c r="E27" s="636"/>
      <c r="F27" s="636"/>
      <c r="G27" s="636"/>
      <c r="H27" s="636"/>
      <c r="I27" s="636"/>
      <c r="J27" s="636"/>
      <c r="K27" s="637">
        <f t="shared" si="1"/>
        <v>1000</v>
      </c>
    </row>
    <row r="28" spans="1:11" ht="21" customHeight="1" thickBot="1" x14ac:dyDescent="0.25">
      <c r="A28" s="2173"/>
      <c r="B28" s="650" t="s">
        <v>226</v>
      </c>
      <c r="C28" s="641">
        <f>'[1]rozpočet OZČ'!$C$28</f>
        <v>220000</v>
      </c>
      <c r="D28" s="641"/>
      <c r="E28" s="641"/>
      <c r="F28" s="641"/>
      <c r="G28" s="641"/>
      <c r="H28" s="641"/>
      <c r="I28" s="641"/>
      <c r="J28" s="641"/>
      <c r="K28" s="651">
        <f t="shared" si="1"/>
        <v>220000</v>
      </c>
    </row>
    <row r="29" spans="1:11" ht="30" customHeight="1" thickTop="1" thickBot="1" x14ac:dyDescent="0.25">
      <c r="A29" s="2173"/>
      <c r="B29" s="652" t="s">
        <v>110</v>
      </c>
      <c r="C29" s="653">
        <f>SUM(C19:C28)</f>
        <v>235351.3</v>
      </c>
      <c r="D29" s="653">
        <f t="shared" ref="D29:K29" si="2">SUM(D19:D28)</f>
        <v>0</v>
      </c>
      <c r="E29" s="653">
        <f t="shared" si="2"/>
        <v>17.3</v>
      </c>
      <c r="F29" s="653">
        <f>SUM(F19:F28)</f>
        <v>0</v>
      </c>
      <c r="G29" s="653">
        <f>SUM(G19:G28)</f>
        <v>20</v>
      </c>
      <c r="H29" s="653">
        <f>SUM(H19:H28)</f>
        <v>361300</v>
      </c>
      <c r="I29" s="653">
        <f t="shared" si="2"/>
        <v>20</v>
      </c>
      <c r="J29" s="653">
        <f>SUM(J19:J28)</f>
        <v>300</v>
      </c>
      <c r="K29" s="654">
        <f t="shared" si="2"/>
        <v>597008.6</v>
      </c>
    </row>
    <row r="30" spans="1:11" ht="42.75" customHeight="1" x14ac:dyDescent="0.2">
      <c r="A30" s="2163" t="s">
        <v>130</v>
      </c>
      <c r="B30" s="2164"/>
      <c r="C30" s="2164"/>
      <c r="D30" s="2164"/>
      <c r="E30" s="2164"/>
      <c r="F30" s="2164"/>
      <c r="G30" s="2164"/>
      <c r="H30" s="2164"/>
      <c r="I30" s="2164"/>
      <c r="J30" s="2164"/>
      <c r="K30" s="149">
        <f>K29-K18</f>
        <v>159705.19999999995</v>
      </c>
    </row>
  </sheetData>
  <mergeCells count="7">
    <mergeCell ref="A30:J30"/>
    <mergeCell ref="A1:J1"/>
    <mergeCell ref="A2:B2"/>
    <mergeCell ref="K2:K3"/>
    <mergeCell ref="A3:B3"/>
    <mergeCell ref="A4:A18"/>
    <mergeCell ref="A19:A29"/>
  </mergeCells>
  <phoneticPr fontId="19" type="noConversion"/>
  <printOptions horizontalCentered="1"/>
  <pageMargins left="0.35433070866141736" right="0.39370078740157483" top="0.62992125984251968" bottom="0.35433070866141736" header="0.27559055118110237" footer="0.15748031496062992"/>
  <pageSetup paperSize="9" scale="72" orientation="portrait" r:id="rId1"/>
  <headerFooter alignWithMargins="0">
    <oddFooter>&amp;L&amp;"Times New Roman,Obyčejné"&amp;8Rozpočet na rok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topLeftCell="A16" zoomScaleNormal="100" zoomScaleSheetLayoutView="100" workbookViewId="0">
      <selection activeCell="E10" sqref="E10"/>
    </sheetView>
  </sheetViews>
  <sheetFormatPr defaultRowHeight="15" x14ac:dyDescent="0.2"/>
  <cols>
    <col min="1" max="1" width="4.5703125" style="184" customWidth="1"/>
    <col min="2" max="2" width="31.5703125" style="184" customWidth="1"/>
    <col min="3" max="8" width="12.7109375" style="184" customWidth="1"/>
    <col min="9" max="9" width="22.42578125" style="184" customWidth="1"/>
    <col min="10" max="16384" width="9.140625" style="184"/>
  </cols>
  <sheetData>
    <row r="1" spans="1:8" ht="60.75" customHeight="1" x14ac:dyDescent="0.2">
      <c r="A1" s="2174" t="s">
        <v>553</v>
      </c>
      <c r="B1" s="2175"/>
      <c r="C1" s="2175"/>
      <c r="D1" s="2175"/>
      <c r="E1" s="2175"/>
      <c r="F1" s="2175"/>
      <c r="G1" s="2175"/>
      <c r="H1" s="519" t="s">
        <v>955</v>
      </c>
    </row>
    <row r="2" spans="1:8" s="309" customFormat="1" ht="61.5" customHeight="1" x14ac:dyDescent="0.2">
      <c r="A2" s="2176" t="s">
        <v>292</v>
      </c>
      <c r="B2" s="2177"/>
      <c r="C2" s="2180" t="s">
        <v>293</v>
      </c>
      <c r="D2" s="2181"/>
      <c r="E2" s="2182" t="s">
        <v>454</v>
      </c>
      <c r="F2" s="2183"/>
      <c r="G2" s="2184" t="s">
        <v>294</v>
      </c>
      <c r="H2" s="2181"/>
    </row>
    <row r="3" spans="1:8" s="309" customFormat="1" ht="33" customHeight="1" x14ac:dyDescent="0.2">
      <c r="A3" s="2178"/>
      <c r="B3" s="2179"/>
      <c r="C3" s="306" t="s">
        <v>718</v>
      </c>
      <c r="D3" s="307" t="s">
        <v>483</v>
      </c>
      <c r="E3" s="306" t="s">
        <v>718</v>
      </c>
      <c r="F3" s="1384" t="s">
        <v>483</v>
      </c>
      <c r="G3" s="1383" t="s">
        <v>718</v>
      </c>
      <c r="H3" s="308" t="s">
        <v>483</v>
      </c>
    </row>
    <row r="4" spans="1:8" s="309" customFormat="1" ht="19.5" customHeight="1" x14ac:dyDescent="0.2">
      <c r="A4" s="2186" t="s">
        <v>108</v>
      </c>
      <c r="B4" s="1078" t="s">
        <v>295</v>
      </c>
      <c r="C4" s="1079">
        <f>'[9]zdaňovaná činnost celkem'!$D$8</f>
        <v>66130</v>
      </c>
      <c r="D4" s="1080">
        <f>zdaň.činnost!N4</f>
        <v>59651</v>
      </c>
      <c r="E4" s="1079">
        <f>'[9]zdaňovaná činnost celkem'!$F$8</f>
        <v>1400</v>
      </c>
      <c r="F4" s="1081">
        <f>'ost. zdaň.č.'!K4</f>
        <v>15000</v>
      </c>
      <c r="G4" s="1082">
        <f t="shared" ref="G4:G13" si="0">C4+E4</f>
        <v>67530</v>
      </c>
      <c r="H4" s="1083">
        <f t="shared" ref="H4:H5" si="1">D4+F4</f>
        <v>74651</v>
      </c>
    </row>
    <row r="5" spans="1:8" s="309" customFormat="1" ht="19.5" customHeight="1" x14ac:dyDescent="0.2">
      <c r="A5" s="2186"/>
      <c r="B5" s="316" t="s">
        <v>296</v>
      </c>
      <c r="C5" s="317">
        <f>'[9]zdaňovaná činnost celkem'!$D$9</f>
        <v>30199.5</v>
      </c>
      <c r="D5" s="319">
        <f>zdaň.činnost!N5</f>
        <v>25298.799999999999</v>
      </c>
      <c r="E5" s="317">
        <f>'[9]zdaňovaná činnost celkem'!$F$9</f>
        <v>3000</v>
      </c>
      <c r="F5" s="1081">
        <f>'ost. zdaň.č.'!K5</f>
        <v>3000</v>
      </c>
      <c r="G5" s="318">
        <f t="shared" si="0"/>
        <v>33199.5</v>
      </c>
      <c r="H5" s="319">
        <f t="shared" si="1"/>
        <v>28298.799999999999</v>
      </c>
    </row>
    <row r="6" spans="1:8" s="309" customFormat="1" ht="19.5" customHeight="1" x14ac:dyDescent="0.2">
      <c r="A6" s="2186"/>
      <c r="B6" s="158" t="s">
        <v>109</v>
      </c>
      <c r="C6" s="317"/>
      <c r="D6" s="319"/>
      <c r="E6" s="317">
        <f>'[9]zdaňovaná činnost celkem'!$F$10</f>
        <v>1180</v>
      </c>
      <c r="F6" s="1081">
        <f>'ost. zdaň.č.'!K6</f>
        <v>1200</v>
      </c>
      <c r="G6" s="318">
        <f t="shared" si="0"/>
        <v>1180</v>
      </c>
      <c r="H6" s="319">
        <f t="shared" ref="H6:H15" si="2">D6+F6</f>
        <v>1200</v>
      </c>
    </row>
    <row r="7" spans="1:8" s="309" customFormat="1" ht="19.5" customHeight="1" x14ac:dyDescent="0.2">
      <c r="A7" s="2186"/>
      <c r="B7" s="316" t="s">
        <v>59</v>
      </c>
      <c r="C7" s="317">
        <f>'[9]zdaňovaná činnost celkem'!$D$11</f>
        <v>2161</v>
      </c>
      <c r="D7" s="319">
        <f>zdaň.činnost!N6</f>
        <v>1990</v>
      </c>
      <c r="E7" s="317">
        <f>'[9]zdaňovaná činnost celkem'!$F$11</f>
        <v>3000</v>
      </c>
      <c r="F7" s="1081">
        <f>'ost. zdaň.č.'!K7</f>
        <v>3000</v>
      </c>
      <c r="G7" s="318">
        <f t="shared" si="0"/>
        <v>5161</v>
      </c>
      <c r="H7" s="319">
        <f t="shared" si="2"/>
        <v>4990</v>
      </c>
    </row>
    <row r="8" spans="1:8" s="309" customFormat="1" ht="19.5" customHeight="1" x14ac:dyDescent="0.2">
      <c r="A8" s="2186"/>
      <c r="B8" s="316" t="s">
        <v>60</v>
      </c>
      <c r="C8" s="317">
        <f>'[9]zdaňovaná činnost celkem'!$D$12</f>
        <v>9877.9</v>
      </c>
      <c r="D8" s="319">
        <f>zdaň.činnost!N7</f>
        <v>9479.9</v>
      </c>
      <c r="E8" s="317">
        <f>'[9]zdaňovaná činnost celkem'!$F$12</f>
        <v>200</v>
      </c>
      <c r="F8" s="1081">
        <f>'ost. zdaň.č.'!K8</f>
        <v>200</v>
      </c>
      <c r="G8" s="318">
        <f t="shared" si="0"/>
        <v>10077.9</v>
      </c>
      <c r="H8" s="319">
        <f t="shared" si="2"/>
        <v>9679.9</v>
      </c>
    </row>
    <row r="9" spans="1:8" s="309" customFormat="1" ht="19.5" customHeight="1" x14ac:dyDescent="0.2">
      <c r="A9" s="2186"/>
      <c r="B9" s="316" t="s">
        <v>61</v>
      </c>
      <c r="C9" s="317">
        <f>'[9]zdaňovaná činnost celkem'!$D$13</f>
        <v>1070</v>
      </c>
      <c r="D9" s="319">
        <f>zdaň.činnost!N8</f>
        <v>775</v>
      </c>
      <c r="E9" s="317">
        <f>'[9]zdaňovaná činnost celkem'!$F$13</f>
        <v>200</v>
      </c>
      <c r="F9" s="1081">
        <f>'ost. zdaň.č.'!K9</f>
        <v>200</v>
      </c>
      <c r="G9" s="318">
        <f t="shared" si="0"/>
        <v>1270</v>
      </c>
      <c r="H9" s="319">
        <f t="shared" si="2"/>
        <v>975</v>
      </c>
    </row>
    <row r="10" spans="1:8" s="309" customFormat="1" ht="18.75" customHeight="1" x14ac:dyDescent="0.2">
      <c r="A10" s="2186"/>
      <c r="B10" s="316" t="s">
        <v>62</v>
      </c>
      <c r="C10" s="317">
        <f>'[9]zdaňovaná činnost celkem'!$D$14</f>
        <v>7358.8</v>
      </c>
      <c r="D10" s="319">
        <f>zdaň.činnost!N9</f>
        <v>5585.8</v>
      </c>
      <c r="E10" s="317">
        <f>'[9]zdaňovaná činnost celkem'!$F$14</f>
        <v>8746.5</v>
      </c>
      <c r="F10" s="1081">
        <f>'ost. zdaň.č.'!K10</f>
        <v>9782.4</v>
      </c>
      <c r="G10" s="318">
        <f t="shared" si="0"/>
        <v>16105.3</v>
      </c>
      <c r="H10" s="319">
        <f t="shared" si="2"/>
        <v>15368.2</v>
      </c>
    </row>
    <row r="11" spans="1:8" s="309" customFormat="1" ht="19.5" hidden="1" customHeight="1" x14ac:dyDescent="0.2">
      <c r="A11" s="2186"/>
      <c r="B11" s="316" t="s">
        <v>365</v>
      </c>
      <c r="C11" s="317"/>
      <c r="D11" s="319"/>
      <c r="E11" s="317"/>
      <c r="F11" s="1081"/>
      <c r="G11" s="318">
        <f>C11+E11</f>
        <v>0</v>
      </c>
      <c r="H11" s="319">
        <f t="shared" si="2"/>
        <v>0</v>
      </c>
    </row>
    <row r="12" spans="1:8" s="309" customFormat="1" ht="19.5" customHeight="1" x14ac:dyDescent="0.2">
      <c r="A12" s="2186"/>
      <c r="B12" s="316" t="s">
        <v>297</v>
      </c>
      <c r="C12" s="317"/>
      <c r="D12" s="319"/>
      <c r="E12" s="317">
        <f>'[9]zdaňovaná činnost celkem'!$F$16</f>
        <v>20000</v>
      </c>
      <c r="F12" s="1081">
        <f>'ost. zdaň.č.'!K11</f>
        <v>21000</v>
      </c>
      <c r="G12" s="318">
        <f t="shared" si="0"/>
        <v>20000</v>
      </c>
      <c r="H12" s="319">
        <f t="shared" si="2"/>
        <v>21000</v>
      </c>
    </row>
    <row r="13" spans="1:8" s="309" customFormat="1" ht="19.5" customHeight="1" x14ac:dyDescent="0.2">
      <c r="A13" s="2186"/>
      <c r="B13" s="316" t="s">
        <v>63</v>
      </c>
      <c r="C13" s="317">
        <f>'[9]zdaňovaná činnost celkem'!$D$17</f>
        <v>9041</v>
      </c>
      <c r="D13" s="319">
        <f>zdaň.činnost!N10</f>
        <v>7116</v>
      </c>
      <c r="E13" s="317">
        <f>'[9]zdaňovaná činnost celkem'!$F$17</f>
        <v>23383</v>
      </c>
      <c r="F13" s="1081">
        <f>'ost. zdaň.č.'!K12</f>
        <v>22821</v>
      </c>
      <c r="G13" s="318">
        <f t="shared" si="0"/>
        <v>32424</v>
      </c>
      <c r="H13" s="319">
        <f t="shared" si="2"/>
        <v>29937</v>
      </c>
    </row>
    <row r="14" spans="1:8" s="309" customFormat="1" ht="19.5" customHeight="1" x14ac:dyDescent="0.2">
      <c r="A14" s="2186"/>
      <c r="B14" s="316" t="s">
        <v>64</v>
      </c>
      <c r="C14" s="317">
        <f>'[9]zdaňovaná činnost celkem'!$D$18</f>
        <v>5408.8</v>
      </c>
      <c r="D14" s="319">
        <f>zdaň.činnost!N11</f>
        <v>4125.8</v>
      </c>
      <c r="E14" s="317">
        <f>'[9]zdaňovaná činnost celkem'!$F$18</f>
        <v>100</v>
      </c>
      <c r="F14" s="1081">
        <f>'ost. zdaň.č.'!K13</f>
        <v>100</v>
      </c>
      <c r="G14" s="318">
        <f>C14+E14</f>
        <v>5508.8</v>
      </c>
      <c r="H14" s="319">
        <f t="shared" si="2"/>
        <v>4225.8</v>
      </c>
    </row>
    <row r="15" spans="1:8" s="309" customFormat="1" ht="19.5" customHeight="1" x14ac:dyDescent="0.2">
      <c r="A15" s="2186"/>
      <c r="B15" s="158" t="s">
        <v>298</v>
      </c>
      <c r="C15" s="317"/>
      <c r="D15" s="319"/>
      <c r="E15" s="317">
        <f>'[9]zdaňovaná činnost celkem'!$F$19</f>
        <v>1000</v>
      </c>
      <c r="F15" s="1081">
        <f>'ost. zdaň.č.'!K14</f>
        <v>1000</v>
      </c>
      <c r="G15" s="318">
        <f>C15+E15</f>
        <v>1000</v>
      </c>
      <c r="H15" s="319">
        <f t="shared" si="2"/>
        <v>1000</v>
      </c>
    </row>
    <row r="16" spans="1:8" s="309" customFormat="1" ht="19.5" customHeight="1" x14ac:dyDescent="0.2">
      <c r="A16" s="2186"/>
      <c r="B16" s="316" t="s">
        <v>65</v>
      </c>
      <c r="C16" s="317"/>
      <c r="D16" s="319"/>
      <c r="E16" s="317">
        <f>'[9]zdaňovaná činnost celkem'!$F$20</f>
        <v>5000</v>
      </c>
      <c r="F16" s="1081">
        <f>'ost. zdaň.č.'!K15</f>
        <v>10000</v>
      </c>
      <c r="G16" s="318">
        <f>C16+E16</f>
        <v>5000</v>
      </c>
      <c r="H16" s="319">
        <f>D16+F16</f>
        <v>10000</v>
      </c>
    </row>
    <row r="17" spans="1:10" s="309" customFormat="1" ht="19.5" customHeight="1" x14ac:dyDescent="0.2">
      <c r="A17" s="2186"/>
      <c r="B17" s="320" t="s">
        <v>290</v>
      </c>
      <c r="C17" s="321"/>
      <c r="D17" s="319"/>
      <c r="E17" s="321">
        <f>'[9]zdaňovaná činnost celkem'!$F$21</f>
        <v>187000</v>
      </c>
      <c r="F17" s="1081">
        <f>'ost. zdaň.č.'!K16</f>
        <v>280000</v>
      </c>
      <c r="G17" s="322">
        <f>C17+E17</f>
        <v>187000</v>
      </c>
      <c r="H17" s="319">
        <f>D17+F17</f>
        <v>280000</v>
      </c>
    </row>
    <row r="18" spans="1:10" s="309" customFormat="1" ht="19.5" customHeight="1" thickBot="1" x14ac:dyDescent="0.25">
      <c r="A18" s="2186"/>
      <c r="B18" s="323" t="s">
        <v>291</v>
      </c>
      <c r="C18" s="321"/>
      <c r="D18" s="1080"/>
      <c r="E18" s="321">
        <f>'[9]zdaňovaná činnost celkem'!$F$22</f>
        <v>53000</v>
      </c>
      <c r="F18" s="1081">
        <f>'ost. zdaň.č.'!K17</f>
        <v>70000</v>
      </c>
      <c r="G18" s="322">
        <f>C18+E18</f>
        <v>53000</v>
      </c>
      <c r="H18" s="319">
        <f>D18+F18</f>
        <v>70000</v>
      </c>
    </row>
    <row r="19" spans="1:10" s="309" customFormat="1" ht="24" customHeight="1" thickTop="1" x14ac:dyDescent="0.2">
      <c r="A19" s="2187"/>
      <c r="B19" s="326" t="s">
        <v>110</v>
      </c>
      <c r="C19" s="327">
        <f t="shared" ref="C19:H19" si="3">SUM(C4:C18)</f>
        <v>131247</v>
      </c>
      <c r="D19" s="328">
        <f t="shared" si="3"/>
        <v>114022.3</v>
      </c>
      <c r="E19" s="327">
        <f t="shared" si="3"/>
        <v>307209.5</v>
      </c>
      <c r="F19" s="329">
        <f t="shared" si="3"/>
        <v>437303.4</v>
      </c>
      <c r="G19" s="330">
        <f t="shared" si="3"/>
        <v>438456.5</v>
      </c>
      <c r="H19" s="331">
        <f t="shared" si="3"/>
        <v>551325.69999999995</v>
      </c>
      <c r="I19" s="332"/>
    </row>
    <row r="20" spans="1:10" s="309" customFormat="1" ht="19.5" customHeight="1" x14ac:dyDescent="0.2">
      <c r="A20" s="2185" t="s">
        <v>111</v>
      </c>
      <c r="B20" s="311" t="s">
        <v>53</v>
      </c>
      <c r="C20" s="312">
        <f>'[9]zdaňovaná činnost celkem'!$D$24</f>
        <v>55117</v>
      </c>
      <c r="D20" s="313">
        <f>zdaň.činnost!N13</f>
        <v>43067</v>
      </c>
      <c r="E20" s="312">
        <f>'[9]zdaňovaná činnost celkem'!$F$24</f>
        <v>5600</v>
      </c>
      <c r="F20" s="1087">
        <f>'ost. zdaň.č.'!K19</f>
        <v>4500</v>
      </c>
      <c r="G20" s="314">
        <f>C20+E20</f>
        <v>60717</v>
      </c>
      <c r="H20" s="315">
        <f>D20+F20</f>
        <v>47567</v>
      </c>
    </row>
    <row r="21" spans="1:10" s="309" customFormat="1" ht="19.5" customHeight="1" x14ac:dyDescent="0.2">
      <c r="A21" s="2186"/>
      <c r="B21" s="316" t="s">
        <v>67</v>
      </c>
      <c r="C21" s="1084">
        <f>'[9]zdaňovaná činnost celkem'!$D$25</f>
        <v>86000.4</v>
      </c>
      <c r="D21" s="319">
        <f>zdaň.činnost!N14</f>
        <v>86010</v>
      </c>
      <c r="E21" s="1085">
        <f>'[9]zdaňovaná činnost celkem'!$F$25</f>
        <v>8397.7999999999993</v>
      </c>
      <c r="F21" s="1089">
        <f>'ost. zdaň.č.'!K20</f>
        <v>8381.2999999999993</v>
      </c>
      <c r="G21" s="318">
        <f>C21+E21</f>
        <v>94398.2</v>
      </c>
      <c r="H21" s="319">
        <f>D21+F21</f>
        <v>94391.3</v>
      </c>
    </row>
    <row r="22" spans="1:10" s="309" customFormat="1" ht="19.5" customHeight="1" x14ac:dyDescent="0.2">
      <c r="A22" s="2186"/>
      <c r="B22" s="316" t="s">
        <v>54</v>
      </c>
      <c r="C22" s="1084">
        <f>'[9]zdaňovaná činnost celkem'!$D$26</f>
        <v>909</v>
      </c>
      <c r="D22" s="319">
        <f>zdaň.činnost!N15</f>
        <v>0</v>
      </c>
      <c r="E22" s="317">
        <f>'[9]zdaňovaná činnost celkem'!$F$26</f>
        <v>2000</v>
      </c>
      <c r="F22" s="1089">
        <f>'ost. zdaň.č.'!K21</f>
        <v>1700</v>
      </c>
      <c r="G22" s="318">
        <f t="shared" ref="G22:G29" si="4">C22+E22</f>
        <v>2909</v>
      </c>
      <c r="H22" s="319">
        <f t="shared" ref="H22:H29" si="5">D22+F22</f>
        <v>1700</v>
      </c>
    </row>
    <row r="23" spans="1:10" s="309" customFormat="1" ht="19.5" customHeight="1" x14ac:dyDescent="0.2">
      <c r="A23" s="2186"/>
      <c r="B23" s="316" t="s">
        <v>55</v>
      </c>
      <c r="C23" s="1084">
        <f>'[9]zdaňovaná činnost celkem'!$D$27</f>
        <v>718</v>
      </c>
      <c r="D23" s="319">
        <f>zdaň.činnost!N16</f>
        <v>682</v>
      </c>
      <c r="E23" s="317">
        <f>'[9]zdaňovaná činnost celkem'!$F$27</f>
        <v>1306.5</v>
      </c>
      <c r="F23" s="1089">
        <f>'ost. zdaň.č.'!K22</f>
        <v>300</v>
      </c>
      <c r="G23" s="318">
        <f t="shared" si="4"/>
        <v>2024.5</v>
      </c>
      <c r="H23" s="319">
        <f t="shared" si="5"/>
        <v>982</v>
      </c>
    </row>
    <row r="24" spans="1:10" s="309" customFormat="1" ht="19.5" customHeight="1" x14ac:dyDescent="0.2">
      <c r="A24" s="2186"/>
      <c r="B24" s="316" t="s">
        <v>56</v>
      </c>
      <c r="C24" s="317">
        <f>'[9]zdaňovaná činnost celkem'!$D$28</f>
        <v>2687</v>
      </c>
      <c r="D24" s="1086">
        <f>zdaň.činnost!N17</f>
        <v>2668</v>
      </c>
      <c r="E24" s="317">
        <f>'[9]zdaňovaná činnost celkem'!$F$28</f>
        <v>4020</v>
      </c>
      <c r="F24" s="1088">
        <f>'ost. zdaň.č.'!K23</f>
        <v>4237.3</v>
      </c>
      <c r="G24" s="318">
        <f t="shared" si="4"/>
        <v>6707</v>
      </c>
      <c r="H24" s="319">
        <f t="shared" si="5"/>
        <v>6905.3</v>
      </c>
    </row>
    <row r="25" spans="1:10" s="309" customFormat="1" ht="19.5" customHeight="1" x14ac:dyDescent="0.2">
      <c r="A25" s="2186"/>
      <c r="B25" s="316" t="s">
        <v>270</v>
      </c>
      <c r="C25" s="317"/>
      <c r="D25" s="310"/>
      <c r="E25" s="317">
        <f>'[9]zdaňovaná činnost celkem'!$F$29</f>
        <v>190000</v>
      </c>
      <c r="F25" s="1090">
        <f>'ost. zdaň.č.'!K24</f>
        <v>280000</v>
      </c>
      <c r="G25" s="318">
        <f t="shared" si="4"/>
        <v>190000</v>
      </c>
      <c r="H25" s="319">
        <f>D25+F25</f>
        <v>280000</v>
      </c>
    </row>
    <row r="26" spans="1:10" s="309" customFormat="1" ht="19.5" customHeight="1" x14ac:dyDescent="0.2">
      <c r="A26" s="2186"/>
      <c r="B26" s="316" t="s">
        <v>403</v>
      </c>
      <c r="C26" s="317"/>
      <c r="D26" s="310"/>
      <c r="E26" s="317">
        <f>'[9]zdaňovaná činnost celkem'!$F$30</f>
        <v>54500</v>
      </c>
      <c r="F26" s="1090">
        <f>'ost. zdaň.č.'!K25</f>
        <v>76700</v>
      </c>
      <c r="G26" s="318"/>
      <c r="H26" s="319">
        <f t="shared" si="5"/>
        <v>76700</v>
      </c>
    </row>
    <row r="27" spans="1:10" s="309" customFormat="1" ht="19.5" customHeight="1" x14ac:dyDescent="0.2">
      <c r="A27" s="2186"/>
      <c r="B27" s="316" t="s">
        <v>58</v>
      </c>
      <c r="C27" s="317">
        <f>'[9]zdaňovaná činnost celkem'!$D$31</f>
        <v>8080</v>
      </c>
      <c r="D27" s="310">
        <f>zdaň.činnost!N18</f>
        <v>5580</v>
      </c>
      <c r="E27" s="317">
        <f>'[9]zdaňovaná činnost celkem'!$F$31</f>
        <v>180</v>
      </c>
      <c r="F27" s="1090">
        <f>'ost. zdaň.č.'!K26</f>
        <v>190</v>
      </c>
      <c r="G27" s="318">
        <f t="shared" si="4"/>
        <v>8260</v>
      </c>
      <c r="H27" s="319">
        <f t="shared" si="5"/>
        <v>5770</v>
      </c>
    </row>
    <row r="28" spans="1:10" s="309" customFormat="1" ht="19.5" customHeight="1" x14ac:dyDescent="0.2">
      <c r="A28" s="2186"/>
      <c r="B28" s="316" t="s">
        <v>112</v>
      </c>
      <c r="C28" s="317"/>
      <c r="D28" s="310"/>
      <c r="E28" s="317">
        <f>'[9]zdaňovaná činnost celkem'!$F$32</f>
        <v>1000</v>
      </c>
      <c r="F28" s="1090">
        <f>'ost. zdaň.č.'!K27</f>
        <v>1000</v>
      </c>
      <c r="G28" s="318">
        <f t="shared" si="4"/>
        <v>1000</v>
      </c>
      <c r="H28" s="319">
        <f t="shared" si="5"/>
        <v>1000</v>
      </c>
    </row>
    <row r="29" spans="1:10" s="309" customFormat="1" ht="19.5" customHeight="1" thickBot="1" x14ac:dyDescent="0.25">
      <c r="A29" s="2186"/>
      <c r="B29" s="324" t="s">
        <v>299</v>
      </c>
      <c r="C29" s="321"/>
      <c r="D29" s="325"/>
      <c r="E29" s="321">
        <f>'[9]zdaňovaná činnost celkem'!$F$33</f>
        <v>197000</v>
      </c>
      <c r="F29" s="1081">
        <f>'ost. zdaň.č.'!K28</f>
        <v>220000</v>
      </c>
      <c r="G29" s="322">
        <f t="shared" si="4"/>
        <v>197000</v>
      </c>
      <c r="H29" s="333">
        <f t="shared" si="5"/>
        <v>220000</v>
      </c>
    </row>
    <row r="30" spans="1:10" s="309" customFormat="1" ht="23.25" customHeight="1" thickTop="1" x14ac:dyDescent="0.2">
      <c r="A30" s="2187"/>
      <c r="B30" s="334" t="s">
        <v>110</v>
      </c>
      <c r="C30" s="330">
        <f t="shared" ref="C30:H30" si="6">SUM(C20:C29)</f>
        <v>153511.4</v>
      </c>
      <c r="D30" s="328">
        <f t="shared" si="6"/>
        <v>138007</v>
      </c>
      <c r="E30" s="327">
        <f t="shared" si="6"/>
        <v>464004.3</v>
      </c>
      <c r="F30" s="328">
        <f t="shared" si="6"/>
        <v>597008.6</v>
      </c>
      <c r="G30" s="335">
        <f t="shared" si="6"/>
        <v>563015.69999999995</v>
      </c>
      <c r="H30" s="336">
        <f t="shared" si="6"/>
        <v>735015.6</v>
      </c>
    </row>
    <row r="31" spans="1:10" s="309" customFormat="1" ht="35.25" customHeight="1" x14ac:dyDescent="0.2">
      <c r="A31" s="2188" t="s">
        <v>300</v>
      </c>
      <c r="B31" s="2189"/>
      <c r="C31" s="337">
        <f t="shared" ref="C31:H31" si="7">C30-C19</f>
        <v>22264.399999999994</v>
      </c>
      <c r="D31" s="338">
        <f t="shared" si="7"/>
        <v>23984.699999999997</v>
      </c>
      <c r="E31" s="339">
        <f t="shared" si="7"/>
        <v>156794.79999999999</v>
      </c>
      <c r="F31" s="338">
        <f t="shared" si="7"/>
        <v>159705.19999999995</v>
      </c>
      <c r="G31" s="340">
        <f t="shared" si="7"/>
        <v>124559.19999999995</v>
      </c>
      <c r="H31" s="341">
        <f t="shared" si="7"/>
        <v>183689.90000000002</v>
      </c>
    </row>
    <row r="32" spans="1:10" s="309" customFormat="1" ht="27.75" customHeight="1" thickBot="1" x14ac:dyDescent="0.25">
      <c r="A32" s="2192" t="s">
        <v>271</v>
      </c>
      <c r="B32" s="2193"/>
      <c r="C32" s="2193"/>
      <c r="D32" s="2193"/>
      <c r="E32" s="2193"/>
      <c r="F32" s="2193"/>
      <c r="G32" s="2193"/>
      <c r="H32" s="342">
        <f>H31*0.19</f>
        <v>34901.081000000006</v>
      </c>
      <c r="I32" s="343"/>
      <c r="J32" s="343"/>
    </row>
    <row r="33" spans="1:10" s="309" customFormat="1" ht="42.75" customHeight="1" x14ac:dyDescent="0.2">
      <c r="A33" s="2190" t="s">
        <v>272</v>
      </c>
      <c r="B33" s="2191"/>
      <c r="C33" s="2191"/>
      <c r="D33" s="2191"/>
      <c r="E33" s="2191"/>
      <c r="F33" s="2191"/>
      <c r="G33" s="2191"/>
      <c r="H33" s="344">
        <f>H31-H32</f>
        <v>148788.81900000002</v>
      </c>
      <c r="I33" s="343"/>
      <c r="J33" s="343"/>
    </row>
  </sheetData>
  <mergeCells count="10">
    <mergeCell ref="A20:A30"/>
    <mergeCell ref="A31:B31"/>
    <mergeCell ref="A4:A19"/>
    <mergeCell ref="A33:G33"/>
    <mergeCell ref="A32:G32"/>
    <mergeCell ref="A1:G1"/>
    <mergeCell ref="A2:B3"/>
    <mergeCell ref="C2:D2"/>
    <mergeCell ref="E2:F2"/>
    <mergeCell ref="G2:H2"/>
  </mergeCells>
  <printOptions horizontalCentered="1"/>
  <pageMargins left="0.39370078740157483" right="0.35433070866141736" top="0.55118110236220474" bottom="0.39" header="0.31496062992125984" footer="0.19685039370078741"/>
  <pageSetup paperSize="9" scale="87" orientation="portrait" r:id="rId1"/>
  <headerFooter>
    <oddFooter>&amp;L&amp;"Times New Roman,Obyčejné"&amp;8Rozpočet na rok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zoomScaleSheetLayoutView="100" zoomScalePageLayoutView="85" workbookViewId="0">
      <selection activeCell="G19" sqref="G19"/>
    </sheetView>
  </sheetViews>
  <sheetFormatPr defaultRowHeight="12.75" x14ac:dyDescent="0.2"/>
  <cols>
    <col min="1" max="1" width="45.28515625" customWidth="1"/>
    <col min="2" max="6" width="10.42578125" customWidth="1"/>
    <col min="7" max="8" width="12" customWidth="1"/>
    <col min="9" max="13" width="10.42578125" customWidth="1"/>
  </cols>
  <sheetData>
    <row r="1" spans="1:13" ht="51" customHeight="1" thickBot="1" x14ac:dyDescent="0.25">
      <c r="A1" s="2194" t="s">
        <v>954</v>
      </c>
      <c r="B1" s="2194"/>
      <c r="C1" s="2194"/>
      <c r="D1" s="2194"/>
      <c r="E1" s="2194"/>
      <c r="F1" s="2194"/>
      <c r="G1" s="2194"/>
      <c r="H1" s="2194"/>
      <c r="I1" s="2194"/>
      <c r="J1" s="2194"/>
      <c r="K1" s="2194"/>
      <c r="L1" s="2194"/>
      <c r="M1" s="593" t="s">
        <v>306</v>
      </c>
    </row>
    <row r="2" spans="1:13" ht="26.25" thickBot="1" x14ac:dyDescent="0.25">
      <c r="A2" s="1519" t="s">
        <v>235</v>
      </c>
      <c r="B2" s="1520" t="s">
        <v>455</v>
      </c>
      <c r="C2" s="1520" t="s">
        <v>456</v>
      </c>
      <c r="D2" s="1520" t="s">
        <v>457</v>
      </c>
      <c r="E2" s="1520" t="s">
        <v>458</v>
      </c>
      <c r="F2" s="1521" t="s">
        <v>484</v>
      </c>
      <c r="G2" s="1521" t="s">
        <v>922</v>
      </c>
      <c r="H2" s="1521" t="s">
        <v>967</v>
      </c>
      <c r="I2" s="1521" t="s">
        <v>262</v>
      </c>
      <c r="J2" s="1521" t="s">
        <v>282</v>
      </c>
      <c r="K2" s="1522" t="s">
        <v>442</v>
      </c>
      <c r="L2" s="1520" t="s">
        <v>923</v>
      </c>
      <c r="M2" s="1523" t="s">
        <v>490</v>
      </c>
    </row>
    <row r="3" spans="1:13" ht="22.5" customHeight="1" x14ac:dyDescent="0.2">
      <c r="A3" s="1525" t="s">
        <v>236</v>
      </c>
      <c r="B3" s="939">
        <v>75958.2</v>
      </c>
      <c r="C3" s="939">
        <v>75770.100000000006</v>
      </c>
      <c r="D3" s="939">
        <v>84567.1</v>
      </c>
      <c r="E3" s="939">
        <v>83735.899999999994</v>
      </c>
      <c r="F3" s="938">
        <v>89440</v>
      </c>
      <c r="G3" s="938">
        <v>93860</v>
      </c>
      <c r="H3" s="938">
        <v>94620</v>
      </c>
      <c r="I3" s="938">
        <v>94585</v>
      </c>
      <c r="J3" s="938">
        <v>94940</v>
      </c>
      <c r="K3" s="938">
        <v>95005</v>
      </c>
      <c r="L3" s="938">
        <v>95090</v>
      </c>
      <c r="M3" s="1526">
        <v>95255</v>
      </c>
    </row>
    <row r="4" spans="1:13" ht="22.5" customHeight="1" x14ac:dyDescent="0.2">
      <c r="A4" s="1525" t="s">
        <v>237</v>
      </c>
      <c r="B4" s="939">
        <v>11135.7</v>
      </c>
      <c r="C4" s="939">
        <v>10929.9</v>
      </c>
      <c r="D4" s="939">
        <v>413</v>
      </c>
      <c r="E4" s="939">
        <v>7934.9</v>
      </c>
      <c r="F4" s="938">
        <v>7544</v>
      </c>
      <c r="G4" s="938">
        <v>13851.9</v>
      </c>
      <c r="H4" s="938">
        <v>18704</v>
      </c>
      <c r="I4" s="938">
        <v>16505</v>
      </c>
      <c r="J4" s="938">
        <v>16405</v>
      </c>
      <c r="K4" s="938">
        <v>16256</v>
      </c>
      <c r="L4" s="938">
        <v>16056</v>
      </c>
      <c r="M4" s="1526">
        <v>15906</v>
      </c>
    </row>
    <row r="5" spans="1:13" ht="22.5" customHeight="1" x14ac:dyDescent="0.2">
      <c r="A5" s="1527" t="s">
        <v>238</v>
      </c>
      <c r="B5" s="939">
        <v>1000</v>
      </c>
      <c r="C5" s="939">
        <v>5156.1000000000004</v>
      </c>
      <c r="D5" s="939">
        <v>350</v>
      </c>
      <c r="E5" s="939">
        <v>400</v>
      </c>
      <c r="F5" s="938">
        <v>188</v>
      </c>
      <c r="G5" s="938">
        <v>0</v>
      </c>
      <c r="H5" s="938">
        <v>0</v>
      </c>
      <c r="I5" s="938">
        <v>0</v>
      </c>
      <c r="J5" s="938">
        <v>0</v>
      </c>
      <c r="K5" s="938">
        <v>0</v>
      </c>
      <c r="L5" s="938">
        <v>0</v>
      </c>
      <c r="M5" s="1526">
        <v>0</v>
      </c>
    </row>
    <row r="6" spans="1:13" ht="22.5" customHeight="1" thickBot="1" x14ac:dyDescent="0.25">
      <c r="A6" s="1528" t="s">
        <v>443</v>
      </c>
      <c r="B6" s="940">
        <v>88093.9</v>
      </c>
      <c r="C6" s="940">
        <v>91856.1</v>
      </c>
      <c r="D6" s="940">
        <v>85330.1</v>
      </c>
      <c r="E6" s="940">
        <v>92070.799999999988</v>
      </c>
      <c r="F6" s="940">
        <v>97172</v>
      </c>
      <c r="G6" s="1529">
        <v>107711.9</v>
      </c>
      <c r="H6" s="940">
        <v>113324</v>
      </c>
      <c r="I6" s="1529">
        <v>111090</v>
      </c>
      <c r="J6" s="1529">
        <v>111345</v>
      </c>
      <c r="K6" s="1529">
        <v>111261</v>
      </c>
      <c r="L6" s="1529">
        <v>111146</v>
      </c>
      <c r="M6" s="1530">
        <v>111161</v>
      </c>
    </row>
    <row r="7" spans="1:13" ht="22.5" customHeight="1" x14ac:dyDescent="0.2">
      <c r="A7" s="1524"/>
      <c r="B7" s="941"/>
      <c r="C7" s="941"/>
      <c r="D7" s="941"/>
      <c r="E7" s="941"/>
      <c r="F7" s="942"/>
      <c r="G7" s="1531"/>
      <c r="H7" s="1531"/>
      <c r="I7" s="1531"/>
      <c r="J7" s="1531"/>
      <c r="K7" s="1531"/>
      <c r="L7" s="1532"/>
      <c r="M7" s="1533"/>
    </row>
    <row r="8" spans="1:13" ht="22.5" customHeight="1" x14ac:dyDescent="0.2">
      <c r="A8" s="1527" t="s">
        <v>444</v>
      </c>
      <c r="B8" s="939">
        <v>653337.71</v>
      </c>
      <c r="C8" s="939">
        <v>699754</v>
      </c>
      <c r="D8" s="939">
        <v>821171.3</v>
      </c>
      <c r="E8" s="939">
        <v>593546.4</v>
      </c>
      <c r="F8" s="938">
        <v>716850</v>
      </c>
      <c r="G8" s="938">
        <v>915673.5</v>
      </c>
      <c r="H8" s="938">
        <v>562386</v>
      </c>
      <c r="I8" s="938">
        <v>560500</v>
      </c>
      <c r="J8" s="938">
        <v>556000</v>
      </c>
      <c r="K8" s="938">
        <v>551500</v>
      </c>
      <c r="L8" s="938">
        <v>547000</v>
      </c>
      <c r="M8" s="1526">
        <v>542500</v>
      </c>
    </row>
    <row r="9" spans="1:13" ht="22.5" customHeight="1" x14ac:dyDescent="0.2">
      <c r="A9" s="1534" t="s">
        <v>924</v>
      </c>
      <c r="B9" s="939">
        <v>208070</v>
      </c>
      <c r="C9" s="939">
        <v>194786</v>
      </c>
      <c r="D9" s="939">
        <v>204481</v>
      </c>
      <c r="E9" s="939">
        <v>178224</v>
      </c>
      <c r="F9" s="938">
        <v>247982</v>
      </c>
      <c r="G9" s="938">
        <v>254238</v>
      </c>
      <c r="H9" s="938">
        <v>267400</v>
      </c>
      <c r="I9" s="938">
        <v>275000</v>
      </c>
      <c r="J9" s="938">
        <v>280000</v>
      </c>
      <c r="K9" s="938">
        <v>285000</v>
      </c>
      <c r="L9" s="938">
        <v>290000</v>
      </c>
      <c r="M9" s="1526">
        <v>295000</v>
      </c>
    </row>
    <row r="10" spans="1:13" ht="22.5" customHeight="1" x14ac:dyDescent="0.2">
      <c r="A10" s="1534" t="s">
        <v>925</v>
      </c>
      <c r="B10" s="939">
        <v>56447</v>
      </c>
      <c r="C10" s="939">
        <v>46393</v>
      </c>
      <c r="D10" s="939">
        <v>46587</v>
      </c>
      <c r="E10" s="939">
        <v>46379</v>
      </c>
      <c r="F10" s="938">
        <v>47565</v>
      </c>
      <c r="G10" s="938">
        <v>51513</v>
      </c>
      <c r="H10" s="938">
        <v>55280</v>
      </c>
      <c r="I10" s="938">
        <v>55500</v>
      </c>
      <c r="J10" s="938">
        <v>56000</v>
      </c>
      <c r="K10" s="938">
        <v>56500</v>
      </c>
      <c r="L10" s="938">
        <v>57000</v>
      </c>
      <c r="M10" s="1526">
        <v>57500</v>
      </c>
    </row>
    <row r="11" spans="1:13" ht="22.5" customHeight="1" thickBot="1" x14ac:dyDescent="0.25">
      <c r="A11" s="1528" t="s">
        <v>239</v>
      </c>
      <c r="B11" s="940">
        <v>741431.61</v>
      </c>
      <c r="C11" s="940">
        <v>791610.1</v>
      </c>
      <c r="D11" s="940">
        <v>906501.4</v>
      </c>
      <c r="E11" s="940">
        <v>685617.2</v>
      </c>
      <c r="F11" s="940">
        <v>814022</v>
      </c>
      <c r="G11" s="1529">
        <v>1023385.4</v>
      </c>
      <c r="H11" s="940">
        <v>675710</v>
      </c>
      <c r="I11" s="1529">
        <v>671590</v>
      </c>
      <c r="J11" s="1529">
        <v>667345</v>
      </c>
      <c r="K11" s="1529">
        <v>662761</v>
      </c>
      <c r="L11" s="1535">
        <v>658146</v>
      </c>
      <c r="M11" s="1530">
        <v>653661</v>
      </c>
    </row>
    <row r="12" spans="1:13" ht="22.5" customHeight="1" x14ac:dyDescent="0.2">
      <c r="A12" s="1536"/>
      <c r="B12" s="943"/>
      <c r="C12" s="943"/>
      <c r="D12" s="943"/>
      <c r="E12" s="943"/>
      <c r="F12" s="944"/>
      <c r="G12" s="1537"/>
      <c r="H12" s="1537"/>
      <c r="I12" s="1537"/>
      <c r="J12" s="1537"/>
      <c r="K12" s="1537"/>
      <c r="L12" s="1538"/>
      <c r="M12" s="1539"/>
    </row>
    <row r="13" spans="1:13" ht="22.5" customHeight="1" x14ac:dyDescent="0.2">
      <c r="A13" s="1525" t="s">
        <v>240</v>
      </c>
      <c r="B13" s="945">
        <v>533366.69999999995</v>
      </c>
      <c r="C13" s="945">
        <v>555606.1</v>
      </c>
      <c r="D13" s="945">
        <v>495239.1</v>
      </c>
      <c r="E13" s="945">
        <v>519240.4</v>
      </c>
      <c r="F13" s="945">
        <v>600497</v>
      </c>
      <c r="G13" s="945">
        <v>1038993</v>
      </c>
      <c r="H13" s="945">
        <f>výdaje!L70+výdaje!N70</f>
        <v>713500.5</v>
      </c>
      <c r="I13" s="945">
        <v>703728.29999999993</v>
      </c>
      <c r="J13" s="945">
        <v>705313.95000000007</v>
      </c>
      <c r="K13" s="945">
        <v>718286.84999999986</v>
      </c>
      <c r="L13" s="945">
        <v>715944.43999999983</v>
      </c>
      <c r="M13" s="1540">
        <v>729272.39999999991</v>
      </c>
    </row>
    <row r="14" spans="1:13" ht="22.5" customHeight="1" x14ac:dyDescent="0.2">
      <c r="A14" s="1525" t="s">
        <v>241</v>
      </c>
      <c r="B14" s="945">
        <v>59589.7</v>
      </c>
      <c r="C14" s="945">
        <v>125738</v>
      </c>
      <c r="D14" s="945">
        <v>252611.7</v>
      </c>
      <c r="E14" s="945">
        <v>103349</v>
      </c>
      <c r="F14" s="945">
        <v>124897</v>
      </c>
      <c r="G14" s="945">
        <v>82841</v>
      </c>
      <c r="H14" s="945">
        <f>výdaje!M70</f>
        <v>453351.02999999997</v>
      </c>
      <c r="I14" s="945">
        <v>369705.65</v>
      </c>
      <c r="J14" s="945">
        <v>410901.61</v>
      </c>
      <c r="K14" s="945">
        <v>327133.96999999997</v>
      </c>
      <c r="L14" s="945">
        <v>308494.25</v>
      </c>
      <c r="M14" s="1540">
        <v>301754.37</v>
      </c>
    </row>
    <row r="15" spans="1:13" ht="22.5" customHeight="1" thickBot="1" x14ac:dyDescent="0.25">
      <c r="A15" s="1528" t="s">
        <v>242</v>
      </c>
      <c r="B15" s="940">
        <v>592956.39999999991</v>
      </c>
      <c r="C15" s="940">
        <v>681344.1</v>
      </c>
      <c r="D15" s="940">
        <v>747850.8</v>
      </c>
      <c r="E15" s="940">
        <v>622589.4</v>
      </c>
      <c r="F15" s="940">
        <v>725394</v>
      </c>
      <c r="G15" s="940">
        <v>1121834</v>
      </c>
      <c r="H15" s="940">
        <f>SUM(H13:H14)</f>
        <v>1166851.53</v>
      </c>
      <c r="I15" s="940">
        <v>1073433.95</v>
      </c>
      <c r="J15" s="940">
        <v>1116215.56</v>
      </c>
      <c r="K15" s="940">
        <v>1045420.8199999998</v>
      </c>
      <c r="L15" s="940">
        <v>1024438.6899999998</v>
      </c>
      <c r="M15" s="1541">
        <v>1031026.7699999999</v>
      </c>
    </row>
    <row r="16" spans="1:13" ht="22.5" customHeight="1" thickBot="1" x14ac:dyDescent="0.25">
      <c r="A16" s="1542"/>
      <c r="B16" s="946"/>
      <c r="C16" s="946"/>
      <c r="D16" s="946"/>
      <c r="E16" s="946"/>
      <c r="F16" s="947"/>
      <c r="G16" s="947"/>
      <c r="H16" s="947"/>
      <c r="I16" s="1543"/>
      <c r="J16" s="1543"/>
      <c r="K16" s="1543"/>
      <c r="L16" s="1544"/>
      <c r="M16" s="1545"/>
    </row>
    <row r="17" spans="1:13" ht="22.5" customHeight="1" thickBot="1" x14ac:dyDescent="0.25">
      <c r="A17" s="1519" t="s">
        <v>243</v>
      </c>
      <c r="B17" s="948">
        <v>148475.21000000008</v>
      </c>
      <c r="C17" s="948">
        <v>110266</v>
      </c>
      <c r="D17" s="948">
        <v>158650</v>
      </c>
      <c r="E17" s="948">
        <v>63027.79999999993</v>
      </c>
      <c r="F17" s="948">
        <v>88628</v>
      </c>
      <c r="G17" s="948">
        <v>-98448.599999999977</v>
      </c>
      <c r="H17" s="948">
        <f>H11-H15</f>
        <v>-491141.53</v>
      </c>
      <c r="I17" s="948">
        <v>-401843.94999999995</v>
      </c>
      <c r="J17" s="948">
        <f>J11-J15</f>
        <v>-448870.56000000006</v>
      </c>
      <c r="K17" s="948">
        <f>K11-K15</f>
        <v>-382659.81999999983</v>
      </c>
      <c r="L17" s="948">
        <f>L11-L15</f>
        <v>-366292.68999999983</v>
      </c>
      <c r="M17" s="1546">
        <v>-377365.7699999999</v>
      </c>
    </row>
    <row r="18" spans="1:13" ht="22.5" customHeight="1" x14ac:dyDescent="0.2">
      <c r="A18" s="1542"/>
      <c r="B18" s="1547"/>
      <c r="C18" s="1547"/>
      <c r="D18" s="1547"/>
      <c r="E18" s="1547"/>
      <c r="F18" s="1543"/>
      <c r="G18" s="1543"/>
      <c r="H18" s="1543"/>
      <c r="I18" s="1543"/>
      <c r="J18" s="1543"/>
      <c r="K18" s="1543"/>
      <c r="L18" s="1544"/>
      <c r="M18" s="1545"/>
    </row>
    <row r="19" spans="1:13" ht="22.5" customHeight="1" x14ac:dyDescent="0.2">
      <c r="A19" s="1548"/>
      <c r="B19" s="1549"/>
      <c r="C19" s="1549"/>
      <c r="D19" s="1549"/>
      <c r="E19" s="1549"/>
      <c r="F19" s="1550"/>
      <c r="G19" s="1550"/>
      <c r="H19" s="1550"/>
      <c r="I19" s="1550"/>
      <c r="J19" s="1550"/>
      <c r="K19" s="1550"/>
      <c r="L19" s="1551"/>
      <c r="M19" s="1552"/>
    </row>
    <row r="20" spans="1:13" ht="22.5" customHeight="1" x14ac:dyDescent="0.2">
      <c r="A20" s="1553" t="s">
        <v>445</v>
      </c>
      <c r="B20" s="1554"/>
      <c r="C20" s="1554"/>
      <c r="D20" s="1554"/>
      <c r="E20" s="1554"/>
      <c r="F20" s="1554"/>
      <c r="G20" s="1554"/>
      <c r="H20" s="1554"/>
      <c r="I20" s="1554"/>
      <c r="J20" s="1554"/>
      <c r="K20" s="1554"/>
      <c r="L20" s="1555"/>
      <c r="M20" s="1556"/>
    </row>
    <row r="21" spans="1:13" ht="22.5" customHeight="1" x14ac:dyDescent="0.2">
      <c r="A21" s="1553" t="s">
        <v>446</v>
      </c>
      <c r="B21" s="1554"/>
      <c r="C21" s="1554"/>
      <c r="D21" s="1554"/>
      <c r="E21" s="1554"/>
      <c r="F21" s="1554"/>
      <c r="G21" s="1554"/>
      <c r="H21" s="1554"/>
      <c r="I21" s="1554"/>
      <c r="J21" s="1554"/>
      <c r="K21" s="1554"/>
      <c r="L21" s="1555"/>
      <c r="M21" s="1556"/>
    </row>
    <row r="22" spans="1:13" ht="22.5" customHeight="1" thickBot="1" x14ac:dyDescent="0.25">
      <c r="A22" s="1877" t="s">
        <v>447</v>
      </c>
      <c r="B22" s="1557"/>
      <c r="C22" s="1557"/>
      <c r="D22" s="1557"/>
      <c r="E22" s="1557"/>
      <c r="F22" s="1557"/>
      <c r="G22" s="1557"/>
      <c r="H22" s="1557"/>
      <c r="I22" s="1557"/>
      <c r="J22" s="1557"/>
      <c r="K22" s="1557"/>
      <c r="L22" s="1558"/>
      <c r="M22" s="1559"/>
    </row>
  </sheetData>
  <mergeCells count="1">
    <mergeCell ref="A1:L1"/>
  </mergeCells>
  <phoneticPr fontId="19" type="noConversion"/>
  <printOptions horizontalCentered="1"/>
  <pageMargins left="0.15748031496062992" right="0.15748031496062992" top="0.52" bottom="0.39370078740157483" header="0.23622047244094491" footer="0.15748031496062992"/>
  <pageSetup paperSize="9" scale="82" orientation="landscape" r:id="rId1"/>
  <headerFooter alignWithMargins="0">
    <oddFooter>&amp;L&amp;"Times New Roman,Obyčejné"&amp;8Rozpočet na rok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25</vt:i4>
      </vt:variant>
    </vt:vector>
  </HeadingPairs>
  <TitlesOfParts>
    <vt:vector size="56" baseType="lpstr">
      <vt:lpstr>příjmy</vt:lpstr>
      <vt:lpstr>převody z FRR</vt:lpstr>
      <vt:lpstr>výdaje</vt:lpstr>
      <vt:lpstr>výdaje 2017</vt:lpstr>
      <vt:lpstr>investiční výdaje</vt:lpstr>
      <vt:lpstr>zdaň.činnost</vt:lpstr>
      <vt:lpstr>ost. zdaň.č.</vt:lpstr>
      <vt:lpstr>ZČ celkem</vt:lpstr>
      <vt:lpstr>rozp výhled</vt:lpstr>
      <vt:lpstr>zásobník</vt:lpstr>
      <vt:lpstr>kapitoly 01,03, 07,10 (§)</vt:lpstr>
      <vt:lpstr>kapitoly 02,06,09 (§)</vt:lpstr>
      <vt:lpstr>kapitoly 04,05,08 (§)</vt:lpstr>
      <vt:lpstr>Příspěvky na provoz</vt:lpstr>
      <vt:lpstr>odpisy</vt:lpstr>
      <vt:lpstr>0113, 0213, 0115, 0143</vt:lpstr>
      <vt:lpstr>0215, 0241,0241p</vt:lpstr>
      <vt:lpstr>0313, 0315,  0341</vt:lpstr>
      <vt:lpstr>0413, 0437</vt:lpstr>
      <vt:lpstr>0440,  0441</vt:lpstr>
      <vt:lpstr>0513, 0539</vt:lpstr>
      <vt:lpstr>0608, 0613, 0615 </vt:lpstr>
      <vt:lpstr>0637, 0639, 0641</vt:lpstr>
      <vt:lpstr>0713, 0710</vt:lpstr>
      <vt:lpstr>0739, 0741</vt:lpstr>
      <vt:lpstr>0813, 0839, 0841, 0843</vt:lpstr>
      <vt:lpstr>0910, 0916 </vt:lpstr>
      <vt:lpstr>0909, 0913</vt:lpstr>
      <vt:lpstr>0917, 0924, 0937</vt:lpstr>
      <vt:lpstr>0926</vt:lpstr>
      <vt:lpstr>0926SF, 1009, 1016</vt:lpstr>
      <vt:lpstr>'0113, 0213, 0115, 0143'!Oblast_tisku</vt:lpstr>
      <vt:lpstr>'0215, 0241,0241p'!Oblast_tisku</vt:lpstr>
      <vt:lpstr>'0313, 0315,  0341'!Oblast_tisku</vt:lpstr>
      <vt:lpstr>'0440,  0441'!Oblast_tisku</vt:lpstr>
      <vt:lpstr>'0608, 0613, 0615 '!Oblast_tisku</vt:lpstr>
      <vt:lpstr>'0637, 0639, 0641'!Oblast_tisku</vt:lpstr>
      <vt:lpstr>'0713, 0710'!Oblast_tisku</vt:lpstr>
      <vt:lpstr>'0739, 0741'!Oblast_tisku</vt:lpstr>
      <vt:lpstr>'0813, 0839, 0841, 0843'!Oblast_tisku</vt:lpstr>
      <vt:lpstr>'0909, 0913'!Oblast_tisku</vt:lpstr>
      <vt:lpstr>'0910, 0916 '!Oblast_tisku</vt:lpstr>
      <vt:lpstr>'0926'!Oblast_tisku</vt:lpstr>
      <vt:lpstr>'0926SF, 1009, 1016'!Oblast_tisku</vt:lpstr>
      <vt:lpstr>'investiční výdaje'!Oblast_tisku</vt:lpstr>
      <vt:lpstr>'kapitoly 01,03, 07,10 (§)'!Oblast_tisku</vt:lpstr>
      <vt:lpstr>'kapitoly 02,06,09 (§)'!Oblast_tisku</vt:lpstr>
      <vt:lpstr>'kapitoly 04,05,08 (§)'!Oblast_tisku</vt:lpstr>
      <vt:lpstr>'ost. zdaň.č.'!Oblast_tisku</vt:lpstr>
      <vt:lpstr>'převody z FRR'!Oblast_tisku</vt:lpstr>
      <vt:lpstr>příjmy!Oblast_tisku</vt:lpstr>
      <vt:lpstr>'Příspěvky na provoz'!Oblast_tisku</vt:lpstr>
      <vt:lpstr>výdaje!Oblast_tisku</vt:lpstr>
      <vt:lpstr>'výdaje 2017'!Oblast_tisku</vt:lpstr>
      <vt:lpstr>zásobník!Oblast_tisku</vt:lpstr>
      <vt:lpstr>'ZČ celkem'!Oblast_tisku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Jeřichová Jaroslava</cp:lastModifiedBy>
  <cp:lastPrinted>2017-12-27T16:34:25Z</cp:lastPrinted>
  <dcterms:created xsi:type="dcterms:W3CDTF">2001-10-18T11:13:00Z</dcterms:created>
  <dcterms:modified xsi:type="dcterms:W3CDTF">2018-01-04T10:45:46Z</dcterms:modified>
</cp:coreProperties>
</file>