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workbookProtection lockStructure="1"/>
  <bookViews>
    <workbookView xWindow="65401" yWindow="45" windowWidth="19320" windowHeight="13335" tabRatio="1000" activeTab="9"/>
  </bookViews>
  <sheets>
    <sheet name="příjmy" sheetId="1" r:id="rId1"/>
    <sheet name="příjmy graf" sheetId="2" r:id="rId2"/>
    <sheet name="výdaje" sheetId="3" r:id="rId3"/>
    <sheet name="výdaje graf" sheetId="4" r:id="rId4"/>
    <sheet name="zdroj krytí" sheetId="5" r:id="rId5"/>
    <sheet name="investiční výdaje" sheetId="6" r:id="rId6"/>
    <sheet name="odpisy" sheetId="7" r:id="rId7"/>
    <sheet name="zdaň.č." sheetId="8" r:id="rId8"/>
    <sheet name="ost. zdaň.č." sheetId="9" r:id="rId9"/>
    <sheet name="příjmy výhled 2015" sheetId="10" r:id="rId10"/>
    <sheet name="výdaje výhled 2015" sheetId="11" r:id="rId11"/>
    <sheet name="01" sheetId="12" r:id="rId12"/>
    <sheet name="0221, 0232" sheetId="13" r:id="rId13"/>
    <sheet name="0233" sheetId="14" r:id="rId14"/>
    <sheet name="0321, 0331" sheetId="15" r:id="rId15"/>
    <sheet name="0404" sheetId="16" r:id="rId16"/>
    <sheet name="04 (ZŠ,MŠ)" sheetId="17" r:id="rId17"/>
    <sheet name="0421, 0433 " sheetId="18" r:id="rId18"/>
    <sheet name="05" sheetId="19" r:id="rId19"/>
    <sheet name="0501" sheetId="20" r:id="rId20"/>
    <sheet name="0513,0525, 0533" sheetId="21" r:id="rId21"/>
    <sheet name="CSOP" sheetId="22" r:id="rId22"/>
    <sheet name="0604,06,0608" sheetId="23" r:id="rId23"/>
    <sheet name="0612, 0613, 0624, 0626" sheetId="24" r:id="rId24"/>
    <sheet name="0621,0634" sheetId="25" r:id="rId25"/>
    <sheet name=" 0725" sheetId="26" r:id="rId26"/>
    <sheet name="08" sheetId="27" r:id="rId27"/>
    <sheet name="0908, 0909" sheetId="28" r:id="rId28"/>
    <sheet name="0912" sheetId="29" r:id="rId29"/>
    <sheet name="0901,0921,0924" sheetId="30" r:id="rId30"/>
    <sheet name="0526,0926" sheetId="31" r:id="rId31"/>
    <sheet name="0526,0926SF" sheetId="32" r:id="rId32"/>
    <sheet name="0926 ŘLZ a EU" sheetId="33" r:id="rId33"/>
    <sheet name="0925, 0933, 0934, 0935" sheetId="34" r:id="rId34"/>
    <sheet name="10" sheetId="35" r:id="rId35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_xlnm.Print_Titles" localSheetId="2">'výdaje'!$2:$2</definedName>
    <definedName name="_xlnm.Print_Area" localSheetId="25">' 0725'!$A$1:$E$18</definedName>
    <definedName name="_xlnm.Print_Area" localSheetId="11">'01'!$A$1:$D$32</definedName>
    <definedName name="_xlnm.Print_Area" localSheetId="12">'0221, 0232'!$A$1:$H$24</definedName>
    <definedName name="_xlnm.Print_Area" localSheetId="13">'0233'!$A$1:$L$22</definedName>
    <definedName name="_xlnm.Print_Area" localSheetId="14">'0321, 0331'!$A$1:$F$19</definedName>
    <definedName name="_xlnm.Print_Area" localSheetId="15">'0404'!$A$1:$E$40</definedName>
    <definedName name="_xlnm.Print_Area" localSheetId="17">'0421, 0433 '!$A$1:$E$32</definedName>
    <definedName name="_xlnm.Print_Area" localSheetId="18">'05'!$A$1:$J$27</definedName>
    <definedName name="_xlnm.Print_Area" localSheetId="19">'0501'!$A$1:$G$39</definedName>
    <definedName name="_xlnm.Print_Area" localSheetId="20">'0513,0525, 0533'!$A$1:$D$21</definedName>
    <definedName name="_xlnm.Print_Area" localSheetId="30">'0526,0926'!$A$1:$E$43</definedName>
    <definedName name="_xlnm.Print_Area" localSheetId="31">'0526,0926SF'!$A$1:$D$11</definedName>
    <definedName name="_xlnm.Print_Area" localSheetId="22">'0604,06,0608'!$A$1:$J$47</definedName>
    <definedName name="_xlnm.Print_Area" localSheetId="23">'0612, 0613, 0624, 0626'!$A$1:$C$25</definedName>
    <definedName name="_xlnm.Print_Area" localSheetId="24">'0621,0634'!$A$1:$I$33</definedName>
    <definedName name="_xlnm.Print_Area" localSheetId="26">'08'!$A$1:$E$70</definedName>
    <definedName name="_xlnm.Print_Area" localSheetId="29">'0901,0921,0924'!$A$1:$E$34</definedName>
    <definedName name="_xlnm.Print_Area" localSheetId="28">'0912'!$A$1:$D$44</definedName>
    <definedName name="_xlnm.Print_Area" localSheetId="33">'0925, 0933, 0934, 0935'!$A$1:$F$56</definedName>
    <definedName name="_xlnm.Print_Area" localSheetId="34">'10'!$A$1:$E$14</definedName>
    <definedName name="_xlnm.Print_Area" localSheetId="21">'CSOP'!$A$1:$C$10</definedName>
    <definedName name="_xlnm.Print_Area" localSheetId="5">'investiční výdaje'!$A$1:$C$77</definedName>
    <definedName name="_xlnm.Print_Area" localSheetId="8">'ost. zdaň.č.'!$A$1:$J$28</definedName>
    <definedName name="_xlnm.Print_Area" localSheetId="0">'příjmy'!$A$1:$E$46</definedName>
    <definedName name="_xlnm.Print_Area" localSheetId="1">'příjmy graf'!$A$1:$O$35</definedName>
    <definedName name="_xlnm.Print_Area" localSheetId="9">'příjmy výhled 2015'!$A$1:$G$39</definedName>
    <definedName name="_xlnm.Print_Area" localSheetId="2">'výdaje'!$B$1:$G$269</definedName>
    <definedName name="_xlnm.Print_Area" localSheetId="3">'výdaje graf'!$A$1:$N$34</definedName>
    <definedName name="_xlnm.Print_Area" localSheetId="10">'výdaje výhled 2015'!$A$1:$I$43</definedName>
    <definedName name="_xlnm.Print_Area" localSheetId="7">'zdaň.č.'!$A$1:$M$30</definedName>
    <definedName name="_xlnm.Print_Area" localSheetId="4">'zdroj krytí'!$A$1:$I$41</definedName>
  </definedNames>
  <calcPr fullCalcOnLoad="1"/>
</workbook>
</file>

<file path=xl/sharedStrings.xml><?xml version="1.0" encoding="utf-8"?>
<sst xmlns="http://schemas.openxmlformats.org/spreadsheetml/2006/main" count="1546" uniqueCount="881">
  <si>
    <t>5168 - Služby zpracování dat</t>
  </si>
  <si>
    <t>5137 - DHM</t>
  </si>
  <si>
    <t>5151 - Voda</t>
  </si>
  <si>
    <t>5172 - Programové vybavení</t>
  </si>
  <si>
    <t>6121 - Budovy, stavby</t>
  </si>
  <si>
    <t>5167 - Služební školení a vzděl.</t>
  </si>
  <si>
    <t>Výdaje celkem</t>
  </si>
  <si>
    <t>5139 - Nákup materiálu</t>
  </si>
  <si>
    <t>5153 - Plyn</t>
  </si>
  <si>
    <t>5161 - Služby pošt</t>
  </si>
  <si>
    <t>5166 - Právní služby</t>
  </si>
  <si>
    <t>5169 - Nákup služeb</t>
  </si>
  <si>
    <t>5171 - Opravy a udržování</t>
  </si>
  <si>
    <t>Název školy</t>
  </si>
  <si>
    <t>ZŠ Nepomucká</t>
  </si>
  <si>
    <t>ZŠ Plzeňská</t>
  </si>
  <si>
    <t xml:space="preserve">ZŠ Weberova </t>
  </si>
  <si>
    <t>FZŠ Drtinova</t>
  </si>
  <si>
    <t>ZŠ U Santošky + MŠ</t>
  </si>
  <si>
    <t>ZŠ Podbělohorská</t>
  </si>
  <si>
    <t>ZŠ Kořenského</t>
  </si>
  <si>
    <t>MŠ Beníškové</t>
  </si>
  <si>
    <t>MŠ Kudrnova</t>
  </si>
  <si>
    <t>MŠ Kroupova</t>
  </si>
  <si>
    <t>MŠ Nad Palatou</t>
  </si>
  <si>
    <t>MŠ Hlubočepská</t>
  </si>
  <si>
    <t>MŠ Trojdílná</t>
  </si>
  <si>
    <t>MŠ Podbělohorská</t>
  </si>
  <si>
    <t>MŠ Peroutkova</t>
  </si>
  <si>
    <t>MŠ U železnič. mostu</t>
  </si>
  <si>
    <t>MŠ Nám. 14. října</t>
  </si>
  <si>
    <t>MŠ Kurandové</t>
  </si>
  <si>
    <t>MŠ Lohniského 830</t>
  </si>
  <si>
    <t>MŠ Lohniského 851</t>
  </si>
  <si>
    <t>MŠ Peškova</t>
  </si>
  <si>
    <t>MŠ Tréglova</t>
  </si>
  <si>
    <t>5162 - Telefonní poplatky</t>
  </si>
  <si>
    <t>5173 - Cestovné</t>
  </si>
  <si>
    <t>5175 - Pohoštění</t>
  </si>
  <si>
    <t>5154 - El. energie</t>
  </si>
  <si>
    <t>Správní poplatky</t>
  </si>
  <si>
    <t>Pobytové poplatky</t>
  </si>
  <si>
    <t>Daň z nemovitosti</t>
  </si>
  <si>
    <t xml:space="preserve">Třída  1  C E L K E M   </t>
  </si>
  <si>
    <t>T ř í d a   2</t>
  </si>
  <si>
    <t>z toho :</t>
  </si>
  <si>
    <t xml:space="preserve"> - školství </t>
  </si>
  <si>
    <t xml:space="preserve"> - jesle</t>
  </si>
  <si>
    <t>Příjmy z úroků</t>
  </si>
  <si>
    <t xml:space="preserve">Pokuty </t>
  </si>
  <si>
    <t xml:space="preserve">Nahodilé příjmy </t>
  </si>
  <si>
    <t>Třída 2   C E L K E M</t>
  </si>
  <si>
    <t xml:space="preserve">VLASTNÍ  PŘÍJMY  CELKEM </t>
  </si>
  <si>
    <t>T ř í d a  4</t>
  </si>
  <si>
    <t>Dotace ze státního rozpočtu</t>
  </si>
  <si>
    <t>Převody z vlast. hosp. činnosti</t>
  </si>
  <si>
    <t xml:space="preserve">C E L K E M    P Ř Í J M Y  </t>
  </si>
  <si>
    <t>neinvestiční</t>
  </si>
  <si>
    <t xml:space="preserve">neinvestiční </t>
  </si>
  <si>
    <t>invest.přísp.</t>
  </si>
  <si>
    <t>SF</t>
  </si>
  <si>
    <t>granty</t>
  </si>
  <si>
    <t>5032 - Zdravotní pojištění</t>
  </si>
  <si>
    <t>5164 - Nájemné</t>
  </si>
  <si>
    <t>5166 - Konzultační, poradenské a právní služby</t>
  </si>
  <si>
    <t>6121 - Budovy, haly</t>
  </si>
  <si>
    <t>5192 - Neinvestiční příspěvek</t>
  </si>
  <si>
    <t>5011 - Platy zaměstnanců</t>
  </si>
  <si>
    <t>5024 - Odstupné</t>
  </si>
  <si>
    <t>5031 - Sociální zabezpečení</t>
  </si>
  <si>
    <t>5361 - Nákup kolků</t>
  </si>
  <si>
    <t>6111 - Programové vybavení</t>
  </si>
  <si>
    <t>6125 - Výpočetní technika</t>
  </si>
  <si>
    <t>5163 - Služby peněžních ústavů</t>
  </si>
  <si>
    <t>5492 - Dary obyvatelstvu</t>
  </si>
  <si>
    <t>5166 - Konzultační, porad. a právní služby</t>
  </si>
  <si>
    <t>CELKEM</t>
  </si>
  <si>
    <t>nájmy z bytů</t>
  </si>
  <si>
    <t>nájmy z pozemků</t>
  </si>
  <si>
    <t>úroky z účtu</t>
  </si>
  <si>
    <t>jiné ostatní výnosy</t>
  </si>
  <si>
    <t>prodej majetku-privatizace</t>
  </si>
  <si>
    <t>prodej majetku-statut</t>
  </si>
  <si>
    <t>pokuty, penále</t>
  </si>
  <si>
    <t>odhady, znalecké posudky</t>
  </si>
  <si>
    <t>odměna za správu</t>
  </si>
  <si>
    <t>inženýring</t>
  </si>
  <si>
    <t>ostatní služby</t>
  </si>
  <si>
    <t>úklid chodníků</t>
  </si>
  <si>
    <t>odpisy DHM</t>
  </si>
  <si>
    <t>jiné ostatní náklady</t>
  </si>
  <si>
    <t>zůstatková cena prodaného DHM</t>
  </si>
  <si>
    <t>materiálové náklady</t>
  </si>
  <si>
    <t>odměna za privatizaci</t>
  </si>
  <si>
    <t xml:space="preserve">P Ř Í J M Y  </t>
  </si>
  <si>
    <t xml:space="preserve"> T ř í d a  1</t>
  </si>
  <si>
    <t>Třída  4  C E L K E M</t>
  </si>
  <si>
    <t>Příjmy z poskytovaných služeb celkem</t>
  </si>
  <si>
    <t>Převody ze zdaňované činnosti</t>
  </si>
  <si>
    <t>nájmy z nebytových prostor</t>
  </si>
  <si>
    <t>Druh výdajů</t>
  </si>
  <si>
    <t>Poplatek ze psů</t>
  </si>
  <si>
    <t>Poplatek za užívání veřejného prostranství</t>
  </si>
  <si>
    <t>Poplatek ze vstupného</t>
  </si>
  <si>
    <t>Poplatek z ubytovací kapacity</t>
  </si>
  <si>
    <t>Ú H R N</t>
  </si>
  <si>
    <t xml:space="preserve">Splátky půjček do sociálního  fondu </t>
  </si>
  <si>
    <t>5194 - Věcné dary</t>
  </si>
  <si>
    <t>Poplatky za znečišťování ovzduší</t>
  </si>
  <si>
    <t>Splátky půjček do sociálního fondu</t>
  </si>
  <si>
    <t>5154 - Elektrická energie</t>
  </si>
  <si>
    <t>6123 - Dopravní prostředky</t>
  </si>
  <si>
    <t>KULTURA - CELKEM</t>
  </si>
  <si>
    <t>Ú h r n</t>
  </si>
  <si>
    <t>BEZPEČNOST A VEŘEJNÝ POŘÁDEK - CELKEM</t>
  </si>
  <si>
    <t>SOCIÁLNÍ VĚCI A ZDRAVOTNICTVÍ - CELKEM</t>
  </si>
  <si>
    <t>5019 - Ostatní platy</t>
  </si>
  <si>
    <t>5331 - Neinv.přísp.zřízeným PO</t>
  </si>
  <si>
    <t>5023 - Odměny členů zastupitelstev</t>
  </si>
  <si>
    <t>5171 -opravy a udržování</t>
  </si>
  <si>
    <t>kap. 06 - Kultura</t>
  </si>
  <si>
    <t>kap. 07 - Bezpečnost a veřejný pořádek</t>
  </si>
  <si>
    <t>kap. 09 - Místní správa</t>
  </si>
  <si>
    <t>Třída    8 - financování</t>
  </si>
  <si>
    <t>07 - BEZPEČNOST A VEŘEJNÝ POŘÁDEK - CELKEM</t>
  </si>
  <si>
    <t xml:space="preserve">06 - KULTURA  -  CELKEM </t>
  </si>
  <si>
    <t xml:space="preserve">04 - ŠKOLSTVÍ   -   CELKEM     </t>
  </si>
  <si>
    <t>Třída 8 - financování</t>
  </si>
  <si>
    <t>03 - DOPRAVA - CELKEM</t>
  </si>
  <si>
    <t xml:space="preserve">Odvod výtěžku z provozování loterií </t>
  </si>
  <si>
    <t>V Ý D A J E</t>
  </si>
  <si>
    <t>§ 6171 
Činnost místní správy</t>
  </si>
  <si>
    <t>Příjmy z poskytování služeb celkem</t>
  </si>
  <si>
    <t>5901 - Nespecifikované rezervy</t>
  </si>
  <si>
    <t>Druh výdaje a kapitola</t>
  </si>
  <si>
    <t>6121 - Budovy,stavby</t>
  </si>
  <si>
    <t>FZŠ Barrandov II.</t>
  </si>
  <si>
    <t>ZŠ Tyršova + MŠ</t>
  </si>
  <si>
    <t>ZŠ waldorfská</t>
  </si>
  <si>
    <t>6121- Budovy, haly a stavby</t>
  </si>
  <si>
    <t>§ 3511</t>
  </si>
  <si>
    <t>ZZ Smíchov</t>
  </si>
  <si>
    <t>Odvod výtěžku z provozování loterií</t>
  </si>
  <si>
    <t>Přijaté pojistné náhrady</t>
  </si>
  <si>
    <t>Odvody příspěvkových organizací</t>
  </si>
  <si>
    <t xml:space="preserve">C  E  L  K  E  M   </t>
  </si>
  <si>
    <t xml:space="preserve">V Ý D A J E - K A P I T O L Y   </t>
  </si>
  <si>
    <t>druh
výdajů</t>
  </si>
  <si>
    <t>Městská zeleň - celkem</t>
  </si>
  <si>
    <t>Životní prostředí - celkem</t>
  </si>
  <si>
    <t>Doprava  - celkem</t>
  </si>
  <si>
    <t xml:space="preserve">Školství  - celkem    </t>
  </si>
  <si>
    <t>neinv.přísp.MČ</t>
  </si>
  <si>
    <t xml:space="preserve">        FZŠ Barrandov II. </t>
  </si>
  <si>
    <t xml:space="preserve">        FZŠ Drtinova </t>
  </si>
  <si>
    <t xml:space="preserve">        ZŠ Kořenského</t>
  </si>
  <si>
    <t xml:space="preserve">        ZŠ Nepomucká </t>
  </si>
  <si>
    <t xml:space="preserve">        ZŠ Plzeňská </t>
  </si>
  <si>
    <t xml:space="preserve">        ZŠ Podbělohorská </t>
  </si>
  <si>
    <t xml:space="preserve">        ZŠ Radlická</t>
  </si>
  <si>
    <t xml:space="preserve">        ZŠ waldorfská         </t>
  </si>
  <si>
    <t xml:space="preserve">        ZŠ Weberova </t>
  </si>
  <si>
    <t>Základní školy - celkem</t>
  </si>
  <si>
    <t xml:space="preserve">04 - MŠ Beníškové </t>
  </si>
  <si>
    <t xml:space="preserve">        MŠ Hlubočepská </t>
  </si>
  <si>
    <t xml:space="preserve">        MŠ Kroupova </t>
  </si>
  <si>
    <t xml:space="preserve">        MŠ Kudrnova </t>
  </si>
  <si>
    <t xml:space="preserve">        MŠ Kurandové </t>
  </si>
  <si>
    <t xml:space="preserve">        MŠ Lohniského 830 </t>
  </si>
  <si>
    <t xml:space="preserve">        MŠ Lohniského 851 </t>
  </si>
  <si>
    <t xml:space="preserve">        MŠ Nad Palatou</t>
  </si>
  <si>
    <t xml:space="preserve">        MŠ Nám. 14. října </t>
  </si>
  <si>
    <t xml:space="preserve">        MŠ Peroutkova </t>
  </si>
  <si>
    <t xml:space="preserve">        MŠ Peškova </t>
  </si>
  <si>
    <t xml:space="preserve">        MŠ Podbělohorská </t>
  </si>
  <si>
    <t xml:space="preserve">        MŠ Tréglová </t>
  </si>
  <si>
    <t xml:space="preserve">        MŠ Trojdílná </t>
  </si>
  <si>
    <t xml:space="preserve">        MŠ U železničního mostu </t>
  </si>
  <si>
    <t>Mateřské školy - celkem</t>
  </si>
  <si>
    <t>Sociální věci  -  celkem</t>
  </si>
  <si>
    <t>neinv.příspěvek</t>
  </si>
  <si>
    <t xml:space="preserve">Kultura - celkem </t>
  </si>
  <si>
    <t>Bezpečnost a veřejný pořádek - celkem</t>
  </si>
  <si>
    <t>Správa majetku - celkem</t>
  </si>
  <si>
    <t>Obchodní aktivity - celkem</t>
  </si>
  <si>
    <t>BYTOVÉ HOSPODÁŘSTVÍ, POHŘEBNICTVÍ - CELKEM</t>
  </si>
  <si>
    <t>MÍSTNÍ SPRÁVA A ZASTUPITELSTVA OBCÍ - CELKEM</t>
  </si>
  <si>
    <t>OSTATNÍ ČINNOSTI - CELKEM</t>
  </si>
  <si>
    <t xml:space="preserve">0205 - Městská zeleň </t>
  </si>
  <si>
    <t>0413 - Školství - opravy a udržování</t>
  </si>
  <si>
    <t>0505 - Ostatní zájmová činnost</t>
  </si>
  <si>
    <t>0608 - Občansko správní činnost</t>
  </si>
  <si>
    <t xml:space="preserve">0604 - Kultura  </t>
  </si>
  <si>
    <t>0801 - Pohřebnictví</t>
  </si>
  <si>
    <t>0811 - Správa bytů</t>
  </si>
  <si>
    <t>0813 - Správa majetku</t>
  </si>
  <si>
    <t>0827 - Obchodní aktivity</t>
  </si>
  <si>
    <t>0920 - Mzdové výdaje</t>
  </si>
  <si>
    <t>0925 - Zastupitelstva obcí</t>
  </si>
  <si>
    <t>0926 - Sociální fond</t>
  </si>
  <si>
    <t>0924 - Informatika</t>
  </si>
  <si>
    <t>Informatika - celkem</t>
  </si>
  <si>
    <t>1012 - Pojištění</t>
  </si>
  <si>
    <t xml:space="preserve"> Zdravotnictví  -  celkem</t>
  </si>
  <si>
    <t>investiční</t>
  </si>
  <si>
    <t>6130 - Pozemky</t>
  </si>
  <si>
    <t>6121 - Podílové domy</t>
  </si>
  <si>
    <t>kap. 03 - Doprava</t>
  </si>
  <si>
    <t>Mateřské školy</t>
  </si>
  <si>
    <t>Základní školy</t>
  </si>
  <si>
    <t xml:space="preserve">05 - SOCIÁLNÍ VĚCI A ZDRAVOTNICTVÍ - CELKEM  </t>
  </si>
  <si>
    <t>10 - OSTATNÍ ČINNOSTI - CELKEM</t>
  </si>
  <si>
    <t>08 - BYTOVÉ HOSPODÁŘSTVÍ, POHŘEBNICTVÍ - CELKEM</t>
  </si>
  <si>
    <t>09 - MÍSTNÍ SPRÁVA A ZASTUPITELSTVA OBCÍ - CELKEM</t>
  </si>
  <si>
    <t>CELKEM VÝDAJE</t>
  </si>
  <si>
    <t>Neinv. dotace od HMP</t>
  </si>
  <si>
    <r>
      <t>kapitola 06 Kultura 
0604 Kultura</t>
    </r>
    <r>
      <rPr>
        <sz val="10"/>
        <rFont val="Times New Roman CE"/>
        <family val="1"/>
      </rPr>
      <t xml:space="preserve">                                       </t>
    </r>
  </si>
  <si>
    <r>
      <t>kapitola 07 Bezpečnost a veřejný pořádek 
0725 Bezpečnost a veřejný pořádek</t>
    </r>
    <r>
      <rPr>
        <sz val="10"/>
        <rFont val="Times New Roman CE"/>
        <family val="1"/>
      </rPr>
      <t xml:space="preserve">   </t>
    </r>
  </si>
  <si>
    <r>
      <t>kapitola 08 Bytové hospodářství
0801 Pohřebnictví</t>
    </r>
    <r>
      <rPr>
        <sz val="10"/>
        <rFont val="Times New Roman CE"/>
        <family val="1"/>
      </rPr>
      <t xml:space="preserve">     </t>
    </r>
  </si>
  <si>
    <r>
      <t>kapitola 08 Bytové hospodářství   
0813 Správa majetku</t>
    </r>
    <r>
      <rPr>
        <sz val="10"/>
        <rFont val="Times New Roman CE"/>
        <family val="1"/>
      </rPr>
      <t xml:space="preserve">     </t>
    </r>
  </si>
  <si>
    <r>
      <t>kapitola 09 Zastupitelstva obcí a místní správa  
0926 Sociální fond</t>
    </r>
    <r>
      <rPr>
        <sz val="10"/>
        <rFont val="Times New Roman CE"/>
        <family val="1"/>
      </rPr>
      <t xml:space="preserve">                                   </t>
    </r>
  </si>
  <si>
    <t xml:space="preserve">kapitola 10 Ostatní činnosti  
1012 - Pojištění    </t>
  </si>
  <si>
    <t>kapitola 09 Zastupitelstva obcí a místní správa  
0925 Zastupitelstva obcí</t>
  </si>
  <si>
    <t>§ 3317      Výstavní činnost</t>
  </si>
  <si>
    <t xml:space="preserve">ZŠ Barrandov + MŠ    </t>
  </si>
  <si>
    <t>ZŠ Grafická + MŠ</t>
  </si>
  <si>
    <t>§ 3111</t>
  </si>
  <si>
    <t>§ 3113</t>
  </si>
  <si>
    <t>Rozpočet</t>
  </si>
  <si>
    <t>0202 - Životní prostředí</t>
  </si>
  <si>
    <t>0302 - Doprava</t>
  </si>
  <si>
    <t>§ 3319</t>
  </si>
  <si>
    <t>KK Poštovka</t>
  </si>
  <si>
    <t>CSOP</t>
  </si>
  <si>
    <t>Odpisy celkem</t>
  </si>
  <si>
    <t>0625 - Kancelář městské části</t>
  </si>
  <si>
    <t>Státní rozpočet</t>
  </si>
  <si>
    <t>Rozpočet HMP</t>
  </si>
  <si>
    <t>Vlastní příjmy</t>
  </si>
  <si>
    <t>0520  - Jeselská zařízení-mzdové výdaje</t>
  </si>
  <si>
    <t xml:space="preserve">0519 - Jeselská zařízení </t>
  </si>
  <si>
    <t>08 - Bytové hospodářství, OSM, OOA</t>
  </si>
  <si>
    <t>09 - Místní správa a Zastupitelstva obcí</t>
  </si>
  <si>
    <t>1012 - Pojištění motorových vozidel</t>
  </si>
  <si>
    <t>C  E  L  K  E  M</t>
  </si>
  <si>
    <t>Kancelář městské části  -  celkem</t>
  </si>
  <si>
    <t>Zdravotnictví - celkem</t>
  </si>
  <si>
    <t>DOPRAVA  - CELKEM</t>
  </si>
  <si>
    <t>MĚSTSKÁ ZELEŇ A OCHRANA ŽIVOTNÍHO PROSTŘEDÍ  - CELKEM</t>
  </si>
  <si>
    <t>kapitola 09 Zastupitelstva obcí a místní správa 
0924 Informatika</t>
  </si>
  <si>
    <t>§ 3319
  KK Poštovka</t>
  </si>
  <si>
    <t>§ 3399 
 Odbor občansko správní</t>
  </si>
  <si>
    <t>§ 3319
 Záležitosti kultury</t>
  </si>
  <si>
    <t>§ 3321
 Ochrana památek MČ</t>
  </si>
  <si>
    <t>§ 3392 
 Zájmová činnost</t>
  </si>
  <si>
    <t>§ 3611 
Podpora individuální  bytové výstavby</t>
  </si>
  <si>
    <t>§ 3699 
Ostatní záležitosti bydlení, komunálních služeb</t>
  </si>
  <si>
    <t>§ 3612
 Bytové hospodářství</t>
  </si>
  <si>
    <t>§ 3613
Nebytové hospodářství</t>
  </si>
  <si>
    <t>§ 3612 
Bytové hospodářství</t>
  </si>
  <si>
    <t>§ 3632  Pohřebnictví</t>
  </si>
  <si>
    <t>§ 6171 
 Činnost místní správy</t>
  </si>
  <si>
    <t>§ 6171/7
Sociální fond</t>
  </si>
  <si>
    <t>§ 6399
Finanční operace</t>
  </si>
  <si>
    <t>§ 6409
Rezerva</t>
  </si>
  <si>
    <t>§ 6320
Pojištění motorových vozidel</t>
  </si>
  <si>
    <t>§ 6112
Zastupitelstva obcí</t>
  </si>
  <si>
    <t>§ 6171
Místní správa</t>
  </si>
  <si>
    <t>§ 3539
Jesle</t>
  </si>
  <si>
    <t>§ 5311
Bezpečnost a veřejný pořádek</t>
  </si>
  <si>
    <t>§ 3322
Obnova kulturních památek</t>
  </si>
  <si>
    <t>§ 3412
Tělovýchovná činnost</t>
  </si>
  <si>
    <t>§ 3419
Tělovýchovná činnost</t>
  </si>
  <si>
    <t xml:space="preserve">kapitola 05 Sociální věci 
0521 Investice  </t>
  </si>
  <si>
    <t>§ 3513
LSPP</t>
  </si>
  <si>
    <t>§ 3541
Protidrogová politika</t>
  </si>
  <si>
    <t>§ 3523
Nemocnice Třebotov</t>
  </si>
  <si>
    <t>§ 3111
Mateřské školy</t>
  </si>
  <si>
    <t>§ 3113
Základní školy</t>
  </si>
  <si>
    <t xml:space="preserve">§ 3113
Základní školy </t>
  </si>
  <si>
    <t xml:space="preserve">§ 3111
Mateřské školy </t>
  </si>
  <si>
    <t>02 - MĚSTSKÁ ZELEŇ A OCHRANA ŽIVOTNÍHO PROSTŘEDÍ - CELKEM</t>
  </si>
  <si>
    <r>
      <t>kapitola 04 Školství  
0421 - Investice školství</t>
    </r>
    <r>
      <rPr>
        <sz val="10"/>
        <rFont val="Times New Roman CE"/>
        <family val="1"/>
      </rPr>
      <t xml:space="preserve">        </t>
    </r>
  </si>
  <si>
    <r>
      <t>kapitola 06 Kultura 
0621 Investice kultura</t>
    </r>
    <r>
      <rPr>
        <sz val="10"/>
        <rFont val="Times New Roman CE"/>
        <family val="1"/>
      </rPr>
      <t xml:space="preserve">                                       </t>
    </r>
  </si>
  <si>
    <r>
      <t>kapitola 08 Bytové hospodářství   
0821 Investice</t>
    </r>
    <r>
      <rPr>
        <sz val="10"/>
        <rFont val="Times New Roman CE"/>
        <family val="1"/>
      </rPr>
      <t xml:space="preserve"> </t>
    </r>
    <r>
      <rPr>
        <b/>
        <sz val="10"/>
        <rFont val="Times New Roman CE"/>
        <family val="1"/>
      </rPr>
      <t xml:space="preserve">bytové hospodářství   </t>
    </r>
    <r>
      <rPr>
        <sz val="10"/>
        <rFont val="Times New Roman CE"/>
        <family val="1"/>
      </rPr>
      <t xml:space="preserve"> </t>
    </r>
  </si>
  <si>
    <t>kapitola 09 Zastupitelstva obcí a místní správa 
0921 Investice místní správa</t>
  </si>
  <si>
    <t>0421 - Školství - investice</t>
  </si>
  <si>
    <t xml:space="preserve">0519 - Jeselská zařízení  </t>
  </si>
  <si>
    <t xml:space="preserve">0520  - Mzdové výdaje </t>
  </si>
  <si>
    <t>0521 - Zdravotnictví - investice</t>
  </si>
  <si>
    <t xml:space="preserve">0302 - Doprava </t>
  </si>
  <si>
    <t>0321 - Doprava-investice</t>
  </si>
  <si>
    <t>0721 - Bezpečnost a veřejný pořádek - investice</t>
  </si>
  <si>
    <t>0921 -Místní správa - investice</t>
  </si>
  <si>
    <t>0920 - Volby - mzdové výdaje</t>
  </si>
  <si>
    <t>0613 - Opravy a udržování</t>
  </si>
  <si>
    <t>5171 - opravy a udržování</t>
  </si>
  <si>
    <t>517</t>
  </si>
  <si>
    <t>5026 - Odchodné</t>
  </si>
  <si>
    <t>0500 - Humanitární zahraniční pomoc</t>
  </si>
  <si>
    <t>náklady</t>
  </si>
  <si>
    <t>náklady podílové domy</t>
  </si>
  <si>
    <t>daň z převodu nemovitosti</t>
  </si>
  <si>
    <t>celkem</t>
  </si>
  <si>
    <t>výnosy</t>
  </si>
  <si>
    <t>výnosy podílových domů</t>
  </si>
  <si>
    <t>§ 3724 Zneškod. nebezp. odpadu</t>
  </si>
  <si>
    <t>§ 3729 Ostatní nakl. s odpady</t>
  </si>
  <si>
    <t>§ 3745 Veřejná zeleň</t>
  </si>
  <si>
    <t>§ 3745/5 Péče o vzhled obcí</t>
  </si>
  <si>
    <t>6119 - Ostat. nákup DNM</t>
  </si>
  <si>
    <t>§3541
Protidrogová politika</t>
  </si>
  <si>
    <t>§ 3511
Všeobecná ambul.péče</t>
  </si>
  <si>
    <t>6121 - Budovy, stavby, haly</t>
  </si>
  <si>
    <t>0505 - Ostatní zájmová činnost-pláž</t>
  </si>
  <si>
    <t>0613 - Opravy a udržování (KK Poštovka)</t>
  </si>
  <si>
    <t>0513 - Opravy a udržování - jesle</t>
  </si>
  <si>
    <t xml:space="preserve">kapitola 05 
ZZ Smíchov  </t>
  </si>
  <si>
    <t>§ 3511 ZZ Smíchov</t>
  </si>
  <si>
    <t>§ 3399 Zaležitosti kultury</t>
  </si>
  <si>
    <t>5167 - Služby školení a vzdělávání</t>
  </si>
  <si>
    <t xml:space="preserve">kapitola 05 - Sociální věci a zdravotnictví
0513 - Opravy a udržování </t>
  </si>
  <si>
    <t>5167 - Školení</t>
  </si>
  <si>
    <t>0624 - Internet pro veřejnost</t>
  </si>
  <si>
    <t>SR 2007</t>
  </si>
  <si>
    <t xml:space="preserve"> C E L K E M   </t>
  </si>
  <si>
    <t>5169 - Nákup ostatních služeb</t>
  </si>
  <si>
    <t>5222 - Neinvestiční transfery o.s.</t>
  </si>
  <si>
    <t>5229 - Os. neinvestiční transfery</t>
  </si>
  <si>
    <t>5229 - Os. neinvestiční transfery - granty</t>
  </si>
  <si>
    <t>§ 4399
Ostatní záležitosti sociálních v. a pol. zaměstnanosti</t>
  </si>
  <si>
    <t>§4357
Domovy</t>
  </si>
  <si>
    <t>0720 -  Bezpečnost a veřejný pořádek</t>
  </si>
  <si>
    <t xml:space="preserve">  </t>
  </si>
  <si>
    <t>5029 - Ostatní platby za odvedenou práci</t>
  </si>
  <si>
    <t>5176 - Účastnické poplatky na konferencích</t>
  </si>
  <si>
    <t>5213 - Neinv. transf.nefin.podn.sub -prav.osoby</t>
  </si>
  <si>
    <t>5136 - Knihy, učební pomůcky a tisk</t>
  </si>
  <si>
    <t>5162 - Služby radiokomunikací a telekomunikací</t>
  </si>
  <si>
    <t>5223 - Neinvestiční transfery církvím a náb. spol.</t>
  </si>
  <si>
    <t>5339 - Neinvestiční příspěvek ostatním PO</t>
  </si>
  <si>
    <t>5152 - Teplo</t>
  </si>
  <si>
    <t>5223 - Neinv.transf.církvím a náb.spol.</t>
  </si>
  <si>
    <t>§3314
Knihovnická činnost</t>
  </si>
  <si>
    <t xml:space="preserve">§ 3421
Využití volného času dětí a mládeže </t>
  </si>
  <si>
    <t>6121 - Budovy, haly a stavby</t>
  </si>
  <si>
    <t>6122 - Stroje, přístroje a zařízení</t>
  </si>
  <si>
    <t>§ 3117
První stupeň základních škol</t>
  </si>
  <si>
    <t>6127 - Umělecká díla a předměty</t>
  </si>
  <si>
    <t>5331 - Neinvestiční příspěvky zřízeným příspěvkovým organizacím</t>
  </si>
  <si>
    <t>5136 - Knihy, učební pomůcky, tisk</t>
  </si>
  <si>
    <t>5137 - Drobný hmotný dlouhodobý majetek</t>
  </si>
  <si>
    <t>5021 - Ostatní osobní výdaje</t>
  </si>
  <si>
    <t>5131 -Potraviny</t>
  </si>
  <si>
    <t>5229 - Os. Neinvestiční transfery nez. - granty</t>
  </si>
  <si>
    <t>5151 - Studená voda</t>
  </si>
  <si>
    <t>5166 - Konzultační, por. a právní sl.</t>
  </si>
  <si>
    <t>5331 - Neinvestiční příspěvky zřízeným PO</t>
  </si>
  <si>
    <t>6351 - Investiční transfery zřízeným PO</t>
  </si>
  <si>
    <t xml:space="preserve">§ 4351
Osobní asist., pečovatelská služba a podpora s. bydlení </t>
  </si>
  <si>
    <r>
      <t>kapitola 05 Sociální věci a zdravotnictví
0525 Prevence kriminality</t>
    </r>
    <r>
      <rPr>
        <sz val="10"/>
        <rFont val="Times New Roman CE"/>
        <family val="1"/>
      </rPr>
      <t xml:space="preserve">   </t>
    </r>
  </si>
  <si>
    <t>0525 - Prevence kriminality</t>
  </si>
  <si>
    <t>Návrh 2011</t>
  </si>
  <si>
    <t>Návrh 2012</t>
  </si>
  <si>
    <t>Návrh 2013</t>
  </si>
  <si>
    <t>6121 - Budovy, haly stavby</t>
  </si>
  <si>
    <t>§ 3317                          Výstavní činnost</t>
  </si>
  <si>
    <t>§6221
Humanitární zahraniční pomoc přímá</t>
  </si>
  <si>
    <t>opravy a údržba nad 200  tis.Kč</t>
  </si>
  <si>
    <t>opravy a údržba do 200  tis.Kč</t>
  </si>
  <si>
    <t>§ 3117</t>
  </si>
  <si>
    <t xml:space="preserve">ZŠ + MŠ Barrandov    </t>
  </si>
  <si>
    <t>ZŠ + MŠ Grafická</t>
  </si>
  <si>
    <t>ZŠ + MŠ Radlická</t>
  </si>
  <si>
    <t xml:space="preserve">ZŠ + MŠ Tyršova </t>
  </si>
  <si>
    <t xml:space="preserve">ZŠ + MŠ U Santošky </t>
  </si>
  <si>
    <t>INVESTIČNÍ VÝDAJE - CELKEM</t>
  </si>
  <si>
    <t>P Ř E H L E D    A K C Í</t>
  </si>
  <si>
    <t xml:space="preserve">kap. 04 - Školství     </t>
  </si>
  <si>
    <t>0405 -Školství - hřiště, plochy /OMZ/</t>
  </si>
  <si>
    <t xml:space="preserve">0525 Zdravotnictví prevence kriminality </t>
  </si>
  <si>
    <t xml:space="preserve">0620 -Kultura -ostatní osobní výdaje </t>
  </si>
  <si>
    <t xml:space="preserve">0624 Internet pro veřejnost </t>
  </si>
  <si>
    <t>0725- Bezpečnost a veřejný pořádek</t>
  </si>
  <si>
    <t>Hospodářský výsledek před zdaněním</t>
  </si>
  <si>
    <t xml:space="preserve">T ř í d a   8  - financování </t>
  </si>
  <si>
    <t xml:space="preserve">                 - Přebytek z min. roku  </t>
  </si>
  <si>
    <t>T ř í d a   2 - N e d a ň o v é    p ř í j m y</t>
  </si>
  <si>
    <t xml:space="preserve"> T ř í d a  1 - D a ň o v é    p ř í j m y</t>
  </si>
  <si>
    <t>T ř í d a  4 - P ř i j a t é     t r a n s f e r y</t>
  </si>
  <si>
    <t xml:space="preserve">Neinvestiční přijaté transfery ze státního rozpočtu </t>
  </si>
  <si>
    <t>Neinvestiční transfer ze státního rozpočtu</t>
  </si>
  <si>
    <t>Ostatní neinvestiční transfery ze státního rozpočtu</t>
  </si>
  <si>
    <t>Ostatní neinvestiční transfer od rozp.územ.úrovně</t>
  </si>
  <si>
    <t>Neinvestiční transfery od HMP</t>
  </si>
  <si>
    <t>Rozpočet 2009</t>
  </si>
  <si>
    <t>Tabulka č. 2
v tis.Kč</t>
  </si>
  <si>
    <t>0127</t>
  </si>
  <si>
    <t>Ostatní rozvoj bydlení a bytového hosp. - celkem</t>
  </si>
  <si>
    <t xml:space="preserve">0129 - Kancelář architekta </t>
  </si>
  <si>
    <t>0205</t>
  </si>
  <si>
    <t>0202</t>
  </si>
  <si>
    <t>0302</t>
  </si>
  <si>
    <t>0321</t>
  </si>
  <si>
    <t>0400</t>
  </si>
  <si>
    <t>JPD3</t>
  </si>
  <si>
    <t>0400 ZŠ</t>
  </si>
  <si>
    <t xml:space="preserve">04 - ZŠ a MŠ  Barrandov     </t>
  </si>
  <si>
    <t xml:space="preserve">        ZŠ a MŠ Grafická                </t>
  </si>
  <si>
    <t xml:space="preserve">        ZŠ a MŠ Tyršova </t>
  </si>
  <si>
    <t xml:space="preserve">        ZŠ a MŠ U Santošky </t>
  </si>
  <si>
    <t>0400MŠ</t>
  </si>
  <si>
    <t>0413</t>
  </si>
  <si>
    <t>Školství - opravy a udržování - celkem</t>
  </si>
  <si>
    <t>0420 JPD 3</t>
  </si>
  <si>
    <t>0421</t>
  </si>
  <si>
    <t>Školství - investice - celkem</t>
  </si>
  <si>
    <t>0500</t>
  </si>
  <si>
    <t>Zdravotnictví (ZZ Smíchov) - celkem</t>
  </si>
  <si>
    <t>0505</t>
  </si>
  <si>
    <t>0513 - Opravy a udržování jesle</t>
  </si>
  <si>
    <t xml:space="preserve"> Opravy a udržování jesle celkem</t>
  </si>
  <si>
    <t>0519</t>
  </si>
  <si>
    <t>0520</t>
  </si>
  <si>
    <t>0521</t>
  </si>
  <si>
    <t>Humanitární zahraniční pomoc - celkem</t>
  </si>
  <si>
    <t>0604</t>
  </si>
  <si>
    <t>0600</t>
  </si>
  <si>
    <t xml:space="preserve">0604 - KK  Poštovka </t>
  </si>
  <si>
    <t>0608</t>
  </si>
  <si>
    <t>0612 - Informační centra</t>
  </si>
  <si>
    <t xml:space="preserve">0620 - Kultura - mzdové výdaje </t>
  </si>
  <si>
    <t>0625</t>
  </si>
  <si>
    <t>0725</t>
  </si>
  <si>
    <t>0801</t>
  </si>
  <si>
    <t>0811</t>
  </si>
  <si>
    <t>0813</t>
  </si>
  <si>
    <t>0821</t>
  </si>
  <si>
    <t>0827</t>
  </si>
  <si>
    <t>0901</t>
  </si>
  <si>
    <t>0901 - Místní správa</t>
  </si>
  <si>
    <t>0912</t>
  </si>
  <si>
    <t>0920</t>
  </si>
  <si>
    <t>0921</t>
  </si>
  <si>
    <t>Místní správa - investice - celkem</t>
  </si>
  <si>
    <t>0924</t>
  </si>
  <si>
    <t>0925</t>
  </si>
  <si>
    <t>0926</t>
  </si>
  <si>
    <t>1000</t>
  </si>
  <si>
    <t>1012</t>
  </si>
  <si>
    <t>516</t>
  </si>
  <si>
    <t xml:space="preserve">§ 3117
První stupeň základních škol </t>
  </si>
  <si>
    <t>§ 3319
Ostatní záležitosti kultury</t>
  </si>
  <si>
    <t>§ 3399
Ostatní záležitosti kultury, církví a sděl.prostř.</t>
  </si>
  <si>
    <t>5213 - Neinvestiční transfery</t>
  </si>
  <si>
    <t>5222 - Neinvestiční transfery</t>
  </si>
  <si>
    <t>5494 - Neinv.transf.obyvatelstvu</t>
  </si>
  <si>
    <t>6121 - Budovy, stavby a haly</t>
  </si>
  <si>
    <t>§ 3699
Ost. zál. bydlení, kom. sl. a územ. rozvoje</t>
  </si>
  <si>
    <t>OEK</t>
  </si>
  <si>
    <t>OOS</t>
  </si>
  <si>
    <t>OVV</t>
  </si>
  <si>
    <t>Daň z příjmu   (20%)</t>
  </si>
  <si>
    <t>5424 - Náhrady mezd v době nemoci</t>
  </si>
  <si>
    <t>0221 - Městská zeleň - investice</t>
  </si>
  <si>
    <t>§ 3745
Péče o vzhled obcí a veř. zeleň</t>
  </si>
  <si>
    <t xml:space="preserve">§ 2141
informační systémy
</t>
  </si>
  <si>
    <t xml:space="preserve">§ 3522
</t>
  </si>
  <si>
    <t>§3549
Ostat.spec.zdrav.péče</t>
  </si>
  <si>
    <t>6359 - investiční transfery</t>
  </si>
  <si>
    <t>UR 2008 k  31.12.2008</t>
  </si>
  <si>
    <t>Skutečnost 
k 31.12.2008</t>
  </si>
  <si>
    <t>0129 - Kancelář architekta</t>
  </si>
  <si>
    <t xml:space="preserve">0221- Městská zeleň investice </t>
  </si>
  <si>
    <t xml:space="preserve">0612 - Informační centra </t>
  </si>
  <si>
    <t>ŠKOLSTVÍ  - CELKEM</t>
  </si>
  <si>
    <t>0405 - Školství - městská zeleň</t>
  </si>
  <si>
    <t>investice</t>
  </si>
  <si>
    <t>MŠ U železničního mostu</t>
  </si>
  <si>
    <t>V Ý D A J E - KAPITOLY  A  PODKAPITOLY</t>
  </si>
  <si>
    <t>Školy - celkem</t>
  </si>
  <si>
    <t>0127 - Ostatní rozvoj bydlení a bytového</t>
  </si>
  <si>
    <t xml:space="preserve">            hospodářství</t>
  </si>
  <si>
    <t>0127 - Ostatní rozvoj bydlení a byt. hospodářství</t>
  </si>
  <si>
    <t>OSTATNÍ</t>
  </si>
  <si>
    <t>ÚZEMNÍ ROZVOJ A ROZVOJ BYDLENÍ - CELKEM</t>
  </si>
  <si>
    <t>zdroj krytí/odbor</t>
  </si>
  <si>
    <t>S O U H R N   V Ý D A J Ů    K A P I T O L</t>
  </si>
  <si>
    <t>Tabulka č. 3
v tis.Kč</t>
  </si>
  <si>
    <t>Tabulka č. 4
v tis.Kč</t>
  </si>
  <si>
    <t>Tabulka č. 5
v tis.Kč</t>
  </si>
  <si>
    <t>Tabulka č. 8
v tis.Kč</t>
  </si>
  <si>
    <t>Tabulka č. 10
v tis.Kč</t>
  </si>
  <si>
    <t>Tabulka č. 12
v tis.Kč</t>
  </si>
  <si>
    <t>Tabulka č. 14
v tis.Kč</t>
  </si>
  <si>
    <t>Tabulka č. 15
v tis.Kč</t>
  </si>
  <si>
    <t>Tabulka č. 16
v tis.Kč</t>
  </si>
  <si>
    <t>Tabulka č. 17
v tis.Kč</t>
  </si>
  <si>
    <t>Tabulka č. 18
v tis.Kč</t>
  </si>
  <si>
    <t>Tabulka č. 19
v tis.Kč</t>
  </si>
  <si>
    <t>Tabulka č. 20
v tis.Kč</t>
  </si>
  <si>
    <t>Tabulka č. 21
v tis.Kč</t>
  </si>
  <si>
    <t>Tabulka č. 22
v tis.Kč</t>
  </si>
  <si>
    <t>Tabulka č. 23
         v tis.Kč</t>
  </si>
  <si>
    <t>Tabulka č. 24
v tis.Kč</t>
  </si>
  <si>
    <t>Tabulka č. 25
v tis.Kč</t>
  </si>
  <si>
    <t>Tabulka č. 28
v tis.Kč</t>
  </si>
  <si>
    <t>Tabulka č. 30
v tis.Kč</t>
  </si>
  <si>
    <t>kap. 02 - Městská zeleň a ochrana život. prostředí</t>
  </si>
  <si>
    <t>Převody ze ZČ</t>
  </si>
  <si>
    <t xml:space="preserve">kap. 05 - Sociální věci a zdravotnictví  </t>
  </si>
  <si>
    <t xml:space="preserve">kap. 01 - Územní rozvoj </t>
  </si>
  <si>
    <t>kap. 01 - Územní rozvoj</t>
  </si>
  <si>
    <t>Tabulka č. 13
v tis. Kč</t>
  </si>
  <si>
    <t>Návrh 2014</t>
  </si>
  <si>
    <t xml:space="preserve">kapitola 05 Sociální věci   
0501  Sociální věci </t>
  </si>
  <si>
    <r>
      <t>kapitola 04 Školství  
0404 Školy s právní subjektivitou</t>
    </r>
    <r>
      <rPr>
        <sz val="10"/>
        <rFont val="Times New Roman CE"/>
        <family val="1"/>
      </rPr>
      <t xml:space="preserve">        </t>
    </r>
  </si>
  <si>
    <t>kapitola 04 Školství  
0404 Školství</t>
  </si>
  <si>
    <t xml:space="preserve">0501 - CSOP  </t>
  </si>
  <si>
    <t>0501 - Zdravotnictví (ZZ  Smíchov)</t>
  </si>
  <si>
    <t xml:space="preserve">0501 - Zdravotnictví </t>
  </si>
  <si>
    <t>0501 - Sociální věci</t>
  </si>
  <si>
    <t xml:space="preserve">0404 - Školství     </t>
  </si>
  <si>
    <r>
      <t>kapitola 10 Ostatní činnosti  
1009 Rezerva, bankovní poplatky</t>
    </r>
    <r>
      <rPr>
        <sz val="10"/>
        <rFont val="Times New Roman CE"/>
        <family val="1"/>
      </rPr>
      <t xml:space="preserve">     </t>
    </r>
  </si>
  <si>
    <t>Tabulka č.1
v tis.Kč</t>
  </si>
  <si>
    <t>Přijaté neinv. dary</t>
  </si>
  <si>
    <t xml:space="preserve">           - poskytnutá půjčka MČ Lipence</t>
  </si>
  <si>
    <t xml:space="preserve">                                ROZPOČTOVÝ VÝHLED</t>
  </si>
  <si>
    <t>01 - ÚZEMNÍ ROZHODOVÁNÍ A ROZVOJ BYDLENÍ - CELKEM</t>
  </si>
  <si>
    <t>granty MHMP</t>
  </si>
  <si>
    <t>Druh</t>
  </si>
  <si>
    <t>Hospodářký výsledek po zdanění</t>
  </si>
  <si>
    <t>Třída 8 - financování a fond rezerv a rozvoje</t>
  </si>
  <si>
    <t>5169 - Nákup ostatní služeb</t>
  </si>
  <si>
    <t>ZŠ Radlická + MŠ</t>
  </si>
  <si>
    <t>5162 - Služby telekomunikací</t>
  </si>
  <si>
    <t>1009 - Rezerva a služby peněžních ústavů</t>
  </si>
  <si>
    <t xml:space="preserve">0404 školství vlastní </t>
  </si>
  <si>
    <t xml:space="preserve">0621 -Kultura - investice, neinv. Výdaje </t>
  </si>
  <si>
    <t xml:space="preserve">FRR+ splátka </t>
  </si>
  <si>
    <t xml:space="preserve">8436 státní dotace pro ZŠ a MŠ </t>
  </si>
  <si>
    <t>§ 3326
 Obnova kulturních památek</t>
  </si>
  <si>
    <t>5195 -  Odvody za neplnění povinnosti zaměstnávat ZP</t>
  </si>
  <si>
    <t>inv.přísp.MČ</t>
  </si>
  <si>
    <t>§ 3631 
Veřejné osvětlení</t>
  </si>
  <si>
    <t>§3699
Komunální služby</t>
  </si>
  <si>
    <t>Celkem</t>
  </si>
  <si>
    <t xml:space="preserve">0404 - Základní školy   </t>
  </si>
  <si>
    <t>0404 - Mateřské školy</t>
  </si>
  <si>
    <t xml:space="preserve">0501 - CSOP </t>
  </si>
  <si>
    <t xml:space="preserve">kapitola 06 Kultura  
0604 Kulturní klub Poštovka  </t>
  </si>
  <si>
    <t>Tabulka č. 26
v tis.Kč</t>
  </si>
  <si>
    <t xml:space="preserve">kap. 08 - Bytové hospodářství,  komunální služby a územní rozvoj </t>
  </si>
  <si>
    <t>Tabulka č. 9
v tis.Kč</t>
  </si>
  <si>
    <t>6129 - Nákup dlouhodobého hmotného majetku</t>
  </si>
  <si>
    <t>§ 4351</t>
  </si>
  <si>
    <t>1009 - Ostatní - Rezerva MČ a bankovní poplatky</t>
  </si>
  <si>
    <t>Návrh 2015</t>
  </si>
  <si>
    <t>SR 2010</t>
  </si>
  <si>
    <t>Rozpočet 2011</t>
  </si>
  <si>
    <t xml:space="preserve">           - tř. 8 /SF/</t>
  </si>
  <si>
    <t xml:space="preserve">                - Splátka půjčky MČ Praha - Lipence</t>
  </si>
  <si>
    <t xml:space="preserve">                 - tř. 8 /SF/</t>
  </si>
  <si>
    <t>Skutečnost
 2010</t>
  </si>
  <si>
    <t xml:space="preserve">Finanční vypořádání HMP r. 2009, ostatní příjmy </t>
  </si>
  <si>
    <t xml:space="preserve">             ROZPOČET NA ROK 2011 - PŘÍJMY</t>
  </si>
  <si>
    <t xml:space="preserve">                       ROZPOČET NA ROK 2011 - VÝDAJE
                     </t>
  </si>
  <si>
    <t xml:space="preserve">                              INVESTIČNÍ VÝDAJE ROKU 2011</t>
  </si>
  <si>
    <t xml:space="preserve">              ODPISY DLOUHODOBÉHO MAJETKU PŘÍSPĚVKOVÝCH ORGANIZACÍ MČ PRAHA 5 NA ROK  2011</t>
  </si>
  <si>
    <t>5133 - Léky a zdravotnický materiál</t>
  </si>
  <si>
    <t>5157 - Teplá voda</t>
  </si>
  <si>
    <t xml:space="preserve">ROZPOČET NA ROK 2011 - VÝDAJE PO KAPITOLÁCH </t>
  </si>
  <si>
    <t xml:space="preserve">                                 ROZPOČET NA ROK 2011 - VÝDAJE PO KAPITOLÁCH </t>
  </si>
  <si>
    <t xml:space="preserve">                          ROZPOČET NA ROK 2011 - VÝDAJE PO KAPITOLÁCH </t>
  </si>
  <si>
    <t xml:space="preserve">                                   ROZPOČET NA ROK 2011 - VÝDAJE PO KAPITOLÁCH</t>
  </si>
  <si>
    <t xml:space="preserve">                              ROZPOČET NA ROK 2011 - VÝDAJE PO KAPITOLÁCH </t>
  </si>
  <si>
    <t xml:space="preserve">                                        ROZPOČET NA ROK 2011 - VÝDAJE PO KAPITOLÁCH</t>
  </si>
  <si>
    <t xml:space="preserve">                               ROZPOČET NA ROK 2011 - VÝDAJE PO KAPITOLÁCH</t>
  </si>
  <si>
    <t xml:space="preserve">                              ROZPOČET NA ROK 2011 - VÝDAJE PO KAPITOLÁCH</t>
  </si>
  <si>
    <t xml:space="preserve">                               ROZPOČET NA ROK 2011 - VÝDAJE PO KAPITOLÁCH </t>
  </si>
  <si>
    <t xml:space="preserve">                                ROZPOČET NA ROK 2011 - VÝDAJE PO KAPITOLÁCH </t>
  </si>
  <si>
    <t xml:space="preserve">                            ROZPOČET NA ROK 2011 - VÝDAJE PO KAPITOLÁCH </t>
  </si>
  <si>
    <t xml:space="preserve">                      ROZPOČET NA ROK 2011 - VÝDAJE PO KAPITOLÁCH </t>
  </si>
  <si>
    <t xml:space="preserve">                                  ROZPOČET NA ROK 2011 - VÝDAJE PO KAPITOLÁCH </t>
  </si>
  <si>
    <t xml:space="preserve">                     ROZPOČET NA ROK 2011 - VÝDAJE PO KAPITOLÁCH</t>
  </si>
  <si>
    <t xml:space="preserve"> PLÁN ZDAŇOVANÉ ČINNOSTI NA ROK 2011</t>
  </si>
  <si>
    <t>Centra středisko 91 (Machatého)</t>
  </si>
  <si>
    <t>Centra středisko 92 (J.Plachty)</t>
  </si>
  <si>
    <t>Centra středisko 93 (Staropramenná)</t>
  </si>
  <si>
    <t>Poliklinika Kartouzská středisko 94</t>
  </si>
  <si>
    <t>Poliklinika Barrandov středisko 95</t>
  </si>
  <si>
    <t xml:space="preserve">Ostatní zdaňovaná činnost středisko 90 </t>
  </si>
  <si>
    <t>Ostatní zdaňovaná činnost středisko 96 -Elišky Peškové</t>
  </si>
  <si>
    <t>Centra středisko 97 (nebytové prostory)</t>
  </si>
  <si>
    <t>Sportovní centrum Barrandov středisko 98</t>
  </si>
  <si>
    <t>areál Klikatá středisko 99</t>
  </si>
  <si>
    <t>OBS</t>
  </si>
  <si>
    <t>OMP</t>
  </si>
  <si>
    <t>KTA</t>
  </si>
  <si>
    <t>odpisy majetku</t>
  </si>
  <si>
    <t>zůstatková cena prodaného maj.</t>
  </si>
  <si>
    <t>UR 2010 k  31.12.2010</t>
  </si>
  <si>
    <t>Skutečnost 
k 31.12.2010</t>
  </si>
  <si>
    <t>UR 2010 k 31.12.2010</t>
  </si>
  <si>
    <t>Skutečnost k
31.12.2010</t>
  </si>
  <si>
    <t>Splátky půjček od Informačního centra</t>
  </si>
  <si>
    <t>Přijaté nekapitálové příspěvky</t>
  </si>
  <si>
    <t>Neinvestiční přijaté transfery od krajů</t>
  </si>
  <si>
    <t>Investiční přijaté transfery odobci</t>
  </si>
  <si>
    <t>Investiční přijaté transfery od krajů</t>
  </si>
  <si>
    <t>0113 celkem</t>
  </si>
  <si>
    <t>0133 celkem</t>
  </si>
  <si>
    <t>0232 celkem</t>
  </si>
  <si>
    <t>0233 celkem</t>
  </si>
  <si>
    <t>0433 celkem</t>
  </si>
  <si>
    <t>0526 - mzdy ter. pracovnice</t>
  </si>
  <si>
    <t>0533 - celkem</t>
  </si>
  <si>
    <t>0634 - celkem</t>
  </si>
  <si>
    <t>0832 - celkem</t>
  </si>
  <si>
    <t>0926 - Mzdy</t>
  </si>
  <si>
    <t>0825 - Bytové hospodářství</t>
  </si>
  <si>
    <t>Schválený rozpočet
2010</t>
  </si>
  <si>
    <r>
      <t>kapitola 01 Územní rozhodování 
0113</t>
    </r>
    <r>
      <rPr>
        <sz val="10"/>
        <rFont val="Times New Roman CE"/>
        <family val="1"/>
      </rPr>
      <t xml:space="preserve">                             </t>
    </r>
  </si>
  <si>
    <r>
      <t>kapitola 01 Územní rozhodování 
0133 Ostatní rozvoj bydlení a bytového hospodářství</t>
    </r>
    <r>
      <rPr>
        <sz val="10"/>
        <rFont val="Times New Roman CE"/>
        <family val="1"/>
      </rPr>
      <t xml:space="preserve">                                  </t>
    </r>
  </si>
  <si>
    <r>
      <t xml:space="preserve">kapitola 02 Životní prostředí 
0232  Životní prostředí  </t>
    </r>
    <r>
      <rPr>
        <sz val="10"/>
        <rFont val="Times New Roman CE"/>
        <family val="1"/>
      </rPr>
      <t xml:space="preserve">                                  </t>
    </r>
  </si>
  <si>
    <t>§ 1014
Ozdravování zvířat</t>
  </si>
  <si>
    <t>§ 3723
Sběr a svoz ostat. odpadu</t>
  </si>
  <si>
    <t>§ 3741
Ochrana druhů a stanov</t>
  </si>
  <si>
    <t>§ 3749
Ostatní činnosti</t>
  </si>
  <si>
    <t>§ 3769
Ostatní správa v ochraně životního prostředí</t>
  </si>
  <si>
    <t>v tis. Kč</t>
  </si>
  <si>
    <r>
      <t>kapitola 02 Životní prostředí 
0233 Obchodně správní</t>
    </r>
    <r>
      <rPr>
        <sz val="10"/>
        <rFont val="Times New Roman CE"/>
        <family val="1"/>
      </rPr>
      <t xml:space="preserve">                                  </t>
    </r>
  </si>
  <si>
    <t>§ 3421 
Využití volného času a mládeže</t>
  </si>
  <si>
    <t>§ 3639
Komunální služby a územní rozvoj</t>
  </si>
  <si>
    <t>§ 3719
Ostatní činnosti k ochraně ovzduší</t>
  </si>
  <si>
    <t>kapitola 03 Doprava 
0321 Investice doprava</t>
  </si>
  <si>
    <t>§ 2212 
 Doprava</t>
  </si>
  <si>
    <t>6121 - Budovy, haly, stavby</t>
  </si>
  <si>
    <r>
      <t xml:space="preserve">kapitola 03 Doprava
0331 Doprava </t>
    </r>
    <r>
      <rPr>
        <sz val="10"/>
        <rFont val="Times New Roman CE"/>
        <family val="1"/>
      </rPr>
      <t xml:space="preserve">                                       </t>
    </r>
  </si>
  <si>
    <t>§2221
Provoz veř. sil. dopravy</t>
  </si>
  <si>
    <t>§ 2229
Ostatní záležitosti v silniční dopravě</t>
  </si>
  <si>
    <t>§2232                   Provoz vnitrozemské plavby</t>
  </si>
  <si>
    <t>5154 -elektrická energie</t>
  </si>
  <si>
    <t>5166 - Konzultační a poradenské služby</t>
  </si>
  <si>
    <t>5213 - Neinvestiční transfer</t>
  </si>
  <si>
    <r>
      <t xml:space="preserve">kapitola 04 Školství
0433 Obchodně správní </t>
    </r>
    <r>
      <rPr>
        <sz val="10"/>
        <rFont val="Times New Roman CE"/>
        <family val="1"/>
      </rPr>
      <t xml:space="preserve">                                  </t>
    </r>
  </si>
  <si>
    <t xml:space="preserve">kapitola 04 Školství  
0404 Opravy a udržování </t>
  </si>
  <si>
    <t xml:space="preserve">                        ROZPOČET NA ROK 2011 - VÝDAJE PO KAPITOLÁCH   </t>
  </si>
  <si>
    <t xml:space="preserve">kapitola 09 Zastupitelstva obcí a místní správa   
0926  Kancelář tajemníka                                   </t>
  </si>
  <si>
    <t xml:space="preserve">§ 6149
Ostatní všeobecná vnitřní správa
 </t>
  </si>
  <si>
    <t xml:space="preserve">          - Zdaňovaná činnost</t>
  </si>
  <si>
    <t>5021 - OOV</t>
  </si>
  <si>
    <t>5028 - Civilní služba</t>
  </si>
  <si>
    <t>5031 - Sociální zabezpečení -Zdaň. činnost</t>
  </si>
  <si>
    <t>5032 - Zdravotní pojištění - Zdaň.činnost</t>
  </si>
  <si>
    <t>5038 - Ostatní povinné pojistné</t>
  </si>
  <si>
    <t>5039 - Ostatní povinné pojistné</t>
  </si>
  <si>
    <t>5167 - Služby školení</t>
  </si>
  <si>
    <t>5179 - Ošatné</t>
  </si>
  <si>
    <t>5429 - Náhrady plac. Obyvatelstvu</t>
  </si>
  <si>
    <t>5499 - Ostatní neinvestiční transf. obyv.</t>
  </si>
  <si>
    <t xml:space="preserve"> </t>
  </si>
  <si>
    <t xml:space="preserve">kapitola 05 Sociální věci  teréní pracovnice
0526  Kancelář tajemníka                                </t>
  </si>
  <si>
    <t>§ 3548</t>
  </si>
  <si>
    <t>§ 4342</t>
  </si>
  <si>
    <t>5011 ostatní  osob. výdaje</t>
  </si>
  <si>
    <t>§ 6112/7
Zastupitelstva obci</t>
  </si>
  <si>
    <t>5499 - Ostatní neinvestiční  transféry obyvatelstvu</t>
  </si>
  <si>
    <t>5660 - Neinvestiční  půjčené prostředky obyvatelstvu</t>
  </si>
  <si>
    <r>
      <t>kapitola 05 Sociální  
0526 Sociální fond</t>
    </r>
    <r>
      <rPr>
        <sz val="10"/>
        <rFont val="Times New Roman CE"/>
        <family val="1"/>
      </rPr>
      <t xml:space="preserve">                                   </t>
    </r>
  </si>
  <si>
    <t>§ 3539/7
Jeselská zařízení
Sociální fond</t>
  </si>
  <si>
    <t>ROZPOČET NA ROK 2011 - VÝDAJE PO KAPITOLÁCH</t>
  </si>
  <si>
    <r>
      <t>kapitola 05  
0533 Obchodně správní</t>
    </r>
    <r>
      <rPr>
        <sz val="10"/>
        <rFont val="Times New Roman"/>
        <family val="1"/>
      </rPr>
      <t xml:space="preserve">  
</t>
    </r>
  </si>
  <si>
    <t>§ 3429
Ostatní zájmová činnost</t>
  </si>
  <si>
    <r>
      <t xml:space="preserve">kapitola 06 Kultura
0626 Kultura - mzdové výdaje </t>
    </r>
    <r>
      <rPr>
        <sz val="10"/>
        <rFont val="Times New Roman CE"/>
        <family val="1"/>
      </rPr>
      <t xml:space="preserve">    </t>
    </r>
  </si>
  <si>
    <r>
      <t>kapitola 06 Kultura 
0634 Odbor vnějších vztahů</t>
    </r>
    <r>
      <rPr>
        <sz val="10"/>
        <rFont val="Times New Roman CE"/>
        <family val="1"/>
      </rPr>
      <t xml:space="preserve">                                       </t>
    </r>
  </si>
  <si>
    <t>§3326
Věnce, květiny a pietní akty</t>
  </si>
  <si>
    <t>§ 3349
MEDIA (Pražská pětka,  tiskové centrum)</t>
  </si>
  <si>
    <t>§3900 
Ostatní činnosti souvis. se službami pro obyvatelstvo</t>
  </si>
  <si>
    <t>5173 - Ubytování a cestovné zahr. delegací</t>
  </si>
  <si>
    <t>kapitola 08 Zastupitelstva obcí a místní správa  
0825 Zastupitelstva obcí</t>
  </si>
  <si>
    <t xml:space="preserve">kapitola 08  
0832 Životní prostředí </t>
  </si>
  <si>
    <t>§ 3631
Veřejné osvětlení v parcích</t>
  </si>
  <si>
    <r>
      <t xml:space="preserve">kapitola 09 Místní správa
0901 </t>
    </r>
    <r>
      <rPr>
        <sz val="10"/>
        <rFont val="Times New Roman CE"/>
        <family val="1"/>
      </rPr>
      <t xml:space="preserve">    </t>
    </r>
  </si>
  <si>
    <t>§ 6171
Činnost místní správy</t>
  </si>
  <si>
    <t>kapitola 09 Místní správa
0909</t>
  </si>
  <si>
    <t>§ 6310
Obecné příjmy a výdaje z fin. operací</t>
  </si>
  <si>
    <t>5166 Konzultační, poradenské
 a právní služby</t>
  </si>
  <si>
    <t>kapitola 09 Zastupitelstva obcí a místní správa  
0934 Odbor vnějších vztahů</t>
  </si>
  <si>
    <t>kapitola 09 Místní správa
0935</t>
  </si>
  <si>
    <t xml:space="preserve">                       ROZPOČET NA ROK 2011 - VÝDAJE PO KAPITOLÁCH</t>
  </si>
  <si>
    <t>kapitola 09 Zastupitelstva obcí a místní správa 
0624 Informatika</t>
  </si>
  <si>
    <t>5162 - Služby telekomunikací a radiokom.</t>
  </si>
  <si>
    <t>5909 -</t>
  </si>
  <si>
    <r>
      <t>kapitola 01  Územní rozhodování
0129 -Kancelář architekta</t>
    </r>
    <r>
      <rPr>
        <sz val="10"/>
        <rFont val="Times New Roman CE"/>
        <family val="1"/>
      </rPr>
      <t xml:space="preserve">                                 </t>
    </r>
  </si>
  <si>
    <t>§ 3635 
 Územní rozhodování</t>
  </si>
  <si>
    <t>5166 Konzultační, poradenské a právní služby</t>
  </si>
  <si>
    <r>
      <t>kapitola 08
0833 Obchodně správní</t>
    </r>
    <r>
      <rPr>
        <sz val="10"/>
        <rFont val="Times New Roman"/>
        <family val="1"/>
      </rPr>
      <t xml:space="preserve">  
</t>
    </r>
  </si>
  <si>
    <t>§ 3612
Bytové hospodářství</t>
  </si>
  <si>
    <t>§ 3631
Veřejné osvětlení</t>
  </si>
  <si>
    <t>5166 -Konzultační, poradenské a prácní služby</t>
  </si>
  <si>
    <t>5192 - Poskytnuté neinvest. příspěvky a náhrady</t>
  </si>
  <si>
    <t>6121 - budovy, haly a stavby</t>
  </si>
  <si>
    <t>0833 - celkem</t>
  </si>
  <si>
    <r>
      <t>kapitola 09
0933 Obchodně správní</t>
    </r>
    <r>
      <rPr>
        <sz val="10"/>
        <rFont val="Times New Roman"/>
        <family val="1"/>
      </rPr>
      <t xml:space="preserve">  
</t>
    </r>
  </si>
  <si>
    <t>0926 - Řízení lidských zdrojů</t>
  </si>
  <si>
    <t xml:space="preserve">kapitola 05 
CSOP  </t>
  </si>
  <si>
    <t>§3429 Smíchovská plovárna</t>
  </si>
  <si>
    <t xml:space="preserve">kapitola 06 Kultura
0608 Občansko správní věci                                      </t>
  </si>
  <si>
    <t>kapitola 09 Zastupitelstva obcí a místní správa 
0612 Informační centra</t>
  </si>
  <si>
    <t>5192 - Náklady soudního řízení</t>
  </si>
  <si>
    <t>5134 - Prádlo, oděvy, obuv</t>
  </si>
  <si>
    <t>5213 - Neinvestiční transfery nefin. pod.subj. - práv. osobám</t>
  </si>
  <si>
    <t xml:space="preserve">5229 - Neinvestiční transfery  </t>
  </si>
  <si>
    <t>5229 - Neinvestiční transfery -granty</t>
  </si>
  <si>
    <t>OVS</t>
  </si>
  <si>
    <t>PLÁN  OSTATNÍ  ZDAŇOVANÉ  ČINNOSTI  NA  ROK  2011, střediska 90 a 96</t>
  </si>
  <si>
    <t>§4355 
Týdenní stacionáře</t>
  </si>
  <si>
    <t>§4379
Komunitní plán. soc. služeb</t>
  </si>
  <si>
    <t>5410 - Sociální dávky</t>
  </si>
  <si>
    <t>6351 - Investiční dotace</t>
  </si>
  <si>
    <t>§ 3421
Využití volného času dětí a mládeže</t>
  </si>
  <si>
    <r>
      <t>kapitola 05 Sociální věci
0501 Zdravotnictví</t>
    </r>
    <r>
      <rPr>
        <sz val="10"/>
        <rFont val="Times New Roman CE"/>
        <family val="1"/>
      </rPr>
      <t xml:space="preserve">        </t>
    </r>
  </si>
  <si>
    <t>5221 - Neinvestiční transfery obecně. prosp.spol.</t>
  </si>
  <si>
    <t>5139 - Nákup materiálu jinde nezařazený</t>
  </si>
  <si>
    <t>5221 - Neinv.transfery o.p.s. - granty</t>
  </si>
  <si>
    <t xml:space="preserve">kapitola 06 Kultura
0613 - Opravy a udržování </t>
  </si>
  <si>
    <t>§ 3319 
Ost. záležitosti kultury</t>
  </si>
  <si>
    <t xml:space="preserve">           - přebytek minulého roku  (přebytek VHP)</t>
  </si>
  <si>
    <t xml:space="preserve">           - Řízení lidských zdrojů</t>
  </si>
  <si>
    <t>Poplatek za provozovaný VHP a VLT</t>
  </si>
  <si>
    <t xml:space="preserve">                -  Řízení lidských zdrojů</t>
  </si>
  <si>
    <t>0805 - Veřejné osvětlení</t>
  </si>
  <si>
    <t>0908 - Ostatní všeobecná vnitřní správa</t>
  </si>
  <si>
    <t xml:space="preserve">investiční </t>
  </si>
  <si>
    <t>kapitola 09 Zastupitelstva obcí a místní správa 
0912 Vnitřní správa</t>
  </si>
  <si>
    <t>5162 - Služby telekomunikací a radiokomunikací</t>
  </si>
  <si>
    <t>5139 - Nákup materiálu jinde nazařazený</t>
  </si>
  <si>
    <t>0926- Projekty EU</t>
  </si>
  <si>
    <t>5169 - Ostatní služby</t>
  </si>
  <si>
    <t>5137- DHDM</t>
  </si>
  <si>
    <t>5166 - Konzultační, poradenské aprávní služby</t>
  </si>
  <si>
    <t xml:space="preserve">§ 6310
Bankovní poplatky
</t>
  </si>
  <si>
    <t>5229 - Ostatní neinv. transfery nezisk. a podob. organizacím - granty</t>
  </si>
  <si>
    <t>0232 - Životní prostředí</t>
  </si>
  <si>
    <t xml:space="preserve">0912 - Vnitřní správa </t>
  </si>
  <si>
    <t>0832 - Životní prostředí</t>
  </si>
  <si>
    <t>0621 - Kultura</t>
  </si>
  <si>
    <t>5229 - Ostatní neinv. transfery nezisk. a podob. organizacím</t>
  </si>
  <si>
    <t>5212 - Neinv.transf.nefin.podn.subj.-fyz.osobám</t>
  </si>
  <si>
    <t>5213 - Neinv.transf.nefin.podn.subj.-práv.osobám</t>
  </si>
  <si>
    <t>5229 - Ost.neinv.transf.nezisk. a podob.org.</t>
  </si>
  <si>
    <t>5229 - Ost.neinv.transf.nezisk. a pod.org.- granty</t>
  </si>
  <si>
    <t>5339 - Neinv.přísp.ost.přísp.org.</t>
  </si>
  <si>
    <t>Rozpočet 2010</t>
  </si>
  <si>
    <t>Poplatek za provoz. výherní hrací přístroj a VLT</t>
  </si>
  <si>
    <t>Odkoupení pozemků</t>
  </si>
  <si>
    <t>Rekonstrukce centrální části parku Na Skalce</t>
  </si>
  <si>
    <t>OIV</t>
  </si>
  <si>
    <t>Obměna herních prvků na DH Dětský ostrov a koncept využití zadní části Dětského ostrova</t>
  </si>
  <si>
    <t>DH Okrouhlík- obměna herních prvků, parc.č.4016/1, Praha 5</t>
  </si>
  <si>
    <t>OŽP</t>
  </si>
  <si>
    <t>Nákup nových herních prvků</t>
  </si>
  <si>
    <t>Předprojekční průzkumy plánů a studií na plánované a prováděné investiční akce</t>
  </si>
  <si>
    <t>Projekční práce pro výstavbu a obnovu dětských hřišť</t>
  </si>
  <si>
    <t>Investiční akce malého rozsahu (přístupové schodiště s pojezdem pro kočárky, obnova povrchů)</t>
  </si>
  <si>
    <t>Nákup herních prvků</t>
  </si>
  <si>
    <t>Projekt "Snížení imisní zátěže z dopravy ozeleněním ulic omoci izolační zeleně v Praze 5"</t>
  </si>
  <si>
    <t>Uliční stromořadí - stavební úpravy komunikace Zborovská  - 2. a 3. etapa</t>
  </si>
  <si>
    <t>Pořízení elektromobilů a dobíjecích stanic v rámci projektu Elektromobilita v Praze</t>
  </si>
  <si>
    <t>ODP</t>
  </si>
  <si>
    <t>ZŠ Weberova  1090/1, Praha 5-Košíře - rekonstrukce kuchyně</t>
  </si>
  <si>
    <t>ZŠ Kořenského 760/10, Praha 5-Smíchov - stavební úpravy fasády včetně výměny oken dvorní fasády</t>
  </si>
  <si>
    <t>ZŠ Podbělohorská 720/26, Praha 5-Smíchov - výstavba pavilonu tělocvičny</t>
  </si>
  <si>
    <t>ZŠ a MŠ Grafická 1060/13, Praha 5-Smíchov, objekt MŠ Holečkova 38 - dispoziční úpravy objektu, rekonstrukce kuchyně na výdejnu jídel a rekonstrukce sociálních zařízení</t>
  </si>
  <si>
    <t>ZŠ a MŠ Grafická 1060/13, Praha 5-Smíchov - výměna oken, úprava fasád a zateplení půdy (pouze DP)</t>
  </si>
  <si>
    <t>ZŠ a MŠ U Santošky 1007, Praha 5-Smíchov - úpravy spojené s včleněním třídy MŠ</t>
  </si>
  <si>
    <t>ZŠ Weberova  1090/1, Praha 5-Košíře - úpravy spojené s vřazováním třídy MŠ</t>
  </si>
  <si>
    <t>FZŠ Barrandov II, Praha 5-Hlubočepy, objekt Záhorského 887 - stavební úpravy pro třídu MŠ</t>
  </si>
  <si>
    <t>ZŠ Weberova  1090/1, Praha 5-Košíře - modernizace kotelny (poue PD)</t>
  </si>
  <si>
    <t>Výdaje na průzkumy, studie a projekty</t>
  </si>
  <si>
    <t xml:space="preserve">MŠ Kroupova 2775/2a, Praha 5-Smíchov - realizace třídy MŠ v suterénu budovy </t>
  </si>
  <si>
    <t>MŠ Lohniského 851, Praha 5-Hlubočepy - rekonstrukce kuchyně</t>
  </si>
  <si>
    <t>MŠ Náměstí 14. října 2994/9a, Praha 5-Smíchov - stavební úpravy, rekonstrukce schodiště</t>
  </si>
  <si>
    <t>MŠ Peškova 963, Praha 5-Hlubočepy - úprava zázemí kuchyně</t>
  </si>
  <si>
    <t>MŠ Podbělohorská, Praha 5-Smíchov - odvlhčení objektu, zateplení fasády, terasy, výměna oken v herně (PD)</t>
  </si>
  <si>
    <t>MŠ Peškova 963, Praha 5-Hlubočepy - úprava zahrad a hřišť</t>
  </si>
  <si>
    <t>MŠ Kudrnova 235, Praha 5-Motol - odvlhčení objektu, výměna oken a zateplení střechy a fasády (pouze PD)</t>
  </si>
  <si>
    <t>MŠ Kudrnova 235, Praha 5-Motol - úprava zahrad a hřišť</t>
  </si>
  <si>
    <t>ZŠ a MŠ Tyršova, U Tyršovy školy 1/430, Praha 5-Jinonice - úprava zahrad a hřišť</t>
  </si>
  <si>
    <t>Sportovní centrum  Barrandov - rozšíření EPS, stavební úpravy točitého schodiště</t>
  </si>
  <si>
    <t>ZZ Kartouzská - požární schodiště a rekonstrukce přízemí</t>
  </si>
  <si>
    <t>Janáčkovo nábřeží 479/37 (bytový dům) - instalace nového etážového vytápění bytů</t>
  </si>
  <si>
    <t>Celková revitalizace domů města Košíř-Plzeňská č.p.445 - 1.etapa odvlhčení objektu a rekonstrukce dvora</t>
  </si>
  <si>
    <t>Vybudování kanalizace Slivenecká ulice č.p.6-18, Praha 5-Hlubočepy</t>
  </si>
  <si>
    <t>Prodloužení vodovodního a kanalizačního řadu v ul. Pod Kesnerkou (sdružená investice)</t>
  </si>
  <si>
    <t>Výdaje na rekonstrukce uvolněných prostor v bytových domech</t>
  </si>
  <si>
    <t>Osazení termoregulačních ventilů včetně měřičů tepla Štefánikova 249/28</t>
  </si>
  <si>
    <t>Osazení termoregulačních ventilů včetně měřičů tepla Štefánikova 249/30</t>
  </si>
  <si>
    <t>Osazení termoregulačních ventilů včetně měřičů tepla Štefánikova 259/51</t>
  </si>
  <si>
    <t>kap. 04 - Školství</t>
  </si>
  <si>
    <t>kap. 08- Bytové hospodářství</t>
  </si>
  <si>
    <t>Štefánikova 236/13 a 246/15 - optimalizace využití části přízemí objektu radnice, chlazení přepážkových pracovišť</t>
  </si>
  <si>
    <t>Podlaha dvora vnitrobloku provozní budovy - Nám. 14. října 4</t>
  </si>
  <si>
    <t>Obnova stávvajících úředních desek</t>
  </si>
  <si>
    <t>Reprografická technika</t>
  </si>
  <si>
    <t>Modernizace vozového parku</t>
  </si>
  <si>
    <t>Nákup programového produktu Architekt IS</t>
  </si>
  <si>
    <t xml:space="preserve">Nákup softwarového vybavení </t>
  </si>
  <si>
    <t>Tabulka č. 11
v tis.Kč</t>
  </si>
  <si>
    <t>Tabulka č.6 
v tis.Kč</t>
  </si>
  <si>
    <t>Tabulka č.7 
v tis.Kč</t>
  </si>
  <si>
    <t>ZČ</t>
  </si>
  <si>
    <t>FRR, ZČ</t>
  </si>
  <si>
    <t>ZČ, VP</t>
  </si>
  <si>
    <t>Tabulka č. 27
v tis.Kč</t>
  </si>
  <si>
    <t xml:space="preserve">
 Tabulka č.29  
 v tis.Kč</t>
  </si>
  <si>
    <t xml:space="preserve">
Tabulka č. 31
v tis.Kč</t>
  </si>
  <si>
    <t>Tabulka č. 32
v tis.Kč</t>
  </si>
  <si>
    <t>Tabulka č. 33
v tis.Kč</t>
  </si>
  <si>
    <t>0113 - Odbor správy majetku a privatizace</t>
  </si>
  <si>
    <t>0331 - Doprava</t>
  </si>
  <si>
    <t>0331 celkem</t>
  </si>
  <si>
    <t>0526 - Sociální fond</t>
  </si>
  <si>
    <t>0634 - Odbor vnějších vztahů</t>
  </si>
  <si>
    <t>0725 - Bezpečnost a veřejný pořádek</t>
  </si>
  <si>
    <t>0909 - Místní správa OEK</t>
  </si>
  <si>
    <t>0933 - Obchodně správní</t>
  </si>
  <si>
    <t>0934 - Odbor vnějších vztahů</t>
  </si>
  <si>
    <t>0935 - Řízení rizik</t>
  </si>
  <si>
    <t>0133 - Obchodně správní</t>
  </si>
  <si>
    <t>0233 - Obchodně správní</t>
  </si>
  <si>
    <t>0433 - Obchodně správní</t>
  </si>
  <si>
    <t>0533 - Obchodně správní</t>
  </si>
  <si>
    <t>0833 - Obchodně správní</t>
  </si>
  <si>
    <t>1009 - celkem</t>
  </si>
  <si>
    <t>Informační centra -  celkem</t>
  </si>
  <si>
    <t>0821 - Bytové hospodářství</t>
  </si>
  <si>
    <t>Bytové hospodářství - celkem</t>
  </si>
  <si>
    <t>0921 - Místní správa - investice</t>
  </si>
  <si>
    <t xml:space="preserve">kapitola 09 Zastupitelstva obcí a místní správa   
0926  Projekt Řízení lidských zdrojů v Praze 5                                  </t>
  </si>
  <si>
    <t xml:space="preserve">kapitola 09 Zastupitelstva obcí a místní správa   
0926  Oddělení řízení a podpory projektů                                   </t>
  </si>
  <si>
    <t>Vnitřní správa  -  celkem</t>
  </si>
  <si>
    <t xml:space="preserve">                    ROZPOČTOVÝ VÝHLED NA ROKY 2012 - 2015</t>
  </si>
  <si>
    <t>5136 - Knihy</t>
  </si>
  <si>
    <t>5194 - Dary</t>
  </si>
  <si>
    <t>TRANSFERY</t>
  </si>
  <si>
    <t xml:space="preserve">VLASTNÍ  ZDROJE </t>
  </si>
  <si>
    <t>Ostatní příjmy</t>
  </si>
  <si>
    <t xml:space="preserve">                         ZDROJE   KRYTÍ VÝDAJŮ </t>
  </si>
  <si>
    <t xml:space="preserve">     V Ý D A J E  </t>
  </si>
  <si>
    <t>§5272
Řešení krizových situací</t>
  </si>
  <si>
    <t>5222 - Neinvestiční dotace obč. sdruž.</t>
  </si>
  <si>
    <t>5229 - Neinvestiční dotace</t>
  </si>
  <si>
    <t>5319 - Ostatní neinvestiční  tranf. jiným veř. rozp.</t>
  </si>
  <si>
    <t>5038 - Ostatní povinné pojištění</t>
  </si>
  <si>
    <t>5156 - Pohonné hmoty</t>
  </si>
  <si>
    <t>5192 - Poskytnuté neinvestiční náhrady a příspěvky</t>
  </si>
  <si>
    <t>5362 - Platby daní a poplatků</t>
  </si>
  <si>
    <t>6122 - Stroje, zařízení</t>
  </si>
  <si>
    <t>§ 4179
Ostatní sociální dávky</t>
  </si>
  <si>
    <t>§ 4329
sociální péče a pomoc dětem</t>
  </si>
  <si>
    <t>§ 4349
soc.péče ost. skupinám obyv.</t>
  </si>
  <si>
    <t>0626 - Kancelář tajemníka</t>
  </si>
  <si>
    <t>kapitola 02 Životní prostředí
0221 Investice - Životní prostředí</t>
  </si>
  <si>
    <r>
      <rPr>
        <b/>
        <sz val="10"/>
        <rFont val="Times New Roman"/>
        <family val="1"/>
      </rPr>
      <t>Komentář:</t>
    </r>
    <r>
      <rPr>
        <sz val="10"/>
        <rFont val="Times New Roman"/>
        <family val="1"/>
      </rPr>
      <t xml:space="preserve"> V letech 2012 - 2015 se plánuje zapojení fondu rezerv a rozvoje na investiční akce, u kterých bude předpokládáno přidělení investiční dotace od hlavního města Prahy. Tímto nedojde k faktickému čerpání prostředků na tyto plánované akce z fondu rezerv a rozvoje.</t>
    </r>
  </si>
  <si>
    <t>5169 -Nákup ostatních služeb</t>
  </si>
  <si>
    <t>Transfery ze státního rozpočtu</t>
  </si>
  <si>
    <t>Transfery ze zdaňované činnosti</t>
  </si>
  <si>
    <t>Transfery od MHMP</t>
  </si>
  <si>
    <t>Třída 8.</t>
  </si>
  <si>
    <t>Územní rozvoj a rozvoj bydlení</t>
  </si>
  <si>
    <t>Městská zeleň a ochtrana životního prostředí</t>
  </si>
  <si>
    <t>Doprava</t>
  </si>
  <si>
    <t>Školství</t>
  </si>
  <si>
    <t>Sociální věci a zdravotnictví</t>
  </si>
  <si>
    <t>Kultura</t>
  </si>
  <si>
    <t>Bezpečnost</t>
  </si>
  <si>
    <t>Bytové hospodářství</t>
  </si>
  <si>
    <t>Místní správa a zastupitelstva obcí</t>
  </si>
  <si>
    <t>Ostatní činnosti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</si>
</sst>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[Red]\-0.00\ "/>
    <numFmt numFmtId="173" formatCode="0_ ;[Red]\-0\ "/>
    <numFmt numFmtId="174" formatCode="#,##0.0_ ;[Red]\-#,##0.0\ "/>
    <numFmt numFmtId="175" formatCode="#,##0.0;[Red]#,##0.0"/>
    <numFmt numFmtId="176" formatCode="0.0"/>
    <numFmt numFmtId="177" formatCode="#,##0.0"/>
    <numFmt numFmtId="178" formatCode="0.0_ ;[Red]\-0.0\ "/>
    <numFmt numFmtId="179" formatCode="0.000_ ;[Red]\-0.000\ "/>
    <numFmt numFmtId="180" formatCode="#,##0.0_);\(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\ &quot;Kč&quot;"/>
    <numFmt numFmtId="185" formatCode="0.0%"/>
    <numFmt numFmtId="186" formatCode="[$€-2]\ #\ ##,000_);[Red]\([$€-2]\ #\ ##,000\)"/>
    <numFmt numFmtId="187" formatCode="#,##0.000"/>
  </numFmts>
  <fonts count="8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sz val="12"/>
      <name val="Times New Roman CE"/>
      <family val="1"/>
    </font>
    <font>
      <b/>
      <sz val="11"/>
      <name val="Times New Roman CE"/>
      <family val="1"/>
    </font>
    <font>
      <b/>
      <sz val="8"/>
      <name val="Times New Roman CE"/>
      <family val="1"/>
    </font>
    <font>
      <u val="single"/>
      <sz val="10"/>
      <color indexed="12"/>
      <name val="Times New Roman CE"/>
      <family val="1"/>
    </font>
    <font>
      <sz val="11"/>
      <name val="Times New Roman CE"/>
      <family val="1"/>
    </font>
    <font>
      <b/>
      <sz val="10"/>
      <color indexed="8"/>
      <name val="Times New Roman CE"/>
      <family val="1"/>
    </font>
    <font>
      <b/>
      <sz val="12"/>
      <name val="Times New Roman"/>
      <family val="1"/>
    </font>
    <font>
      <sz val="10"/>
      <color indexed="10"/>
      <name val="Arial CE"/>
      <family val="0"/>
    </font>
    <font>
      <sz val="12"/>
      <name val="Times New Roman"/>
      <family val="1"/>
    </font>
    <font>
      <sz val="8"/>
      <color indexed="10"/>
      <name val="Arial CE"/>
      <family val="2"/>
    </font>
    <font>
      <sz val="9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9"/>
      <name val="Times New Roman CE"/>
      <family val="1"/>
    </font>
    <font>
      <sz val="11"/>
      <name val="Arial CE"/>
      <family val="0"/>
    </font>
    <font>
      <sz val="14"/>
      <name val="Arial CE"/>
      <family val="0"/>
    </font>
    <font>
      <b/>
      <sz val="14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Times New Roman CE"/>
      <family val="1"/>
    </font>
    <font>
      <b/>
      <sz val="18"/>
      <name val="Times New Roman"/>
      <family val="1"/>
    </font>
    <font>
      <b/>
      <sz val="18"/>
      <name val="Times New Roman CE"/>
      <family val="1"/>
    </font>
    <font>
      <sz val="18"/>
      <name val="Arial CE"/>
      <family val="0"/>
    </font>
    <font>
      <b/>
      <sz val="20"/>
      <name val="Times New Roman"/>
      <family val="1"/>
    </font>
    <font>
      <sz val="18"/>
      <name val="Times New Roman"/>
      <family val="1"/>
    </font>
    <font>
      <sz val="20"/>
      <name val="Arial CE"/>
      <family val="0"/>
    </font>
    <font>
      <sz val="18"/>
      <name val="Times New Roman CE"/>
      <family val="1"/>
    </font>
    <font>
      <sz val="11"/>
      <color indexed="8"/>
      <name val="Times New Roman CE"/>
      <family val="0"/>
    </font>
    <font>
      <b/>
      <sz val="24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sz val="11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double"/>
      <top style="thin"/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thick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medium"/>
      <bottom style="thin"/>
    </border>
    <border>
      <left style="double"/>
      <right style="medium"/>
      <top style="thin"/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medium"/>
      <right style="double"/>
      <top>
        <color indexed="63"/>
      </top>
      <bottom style="medium"/>
    </border>
    <border>
      <left style="double"/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ck"/>
      <bottom style="thin"/>
    </border>
    <border>
      <left style="thin"/>
      <right>
        <color indexed="63"/>
      </right>
      <top style="double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 style="thin"/>
      <right style="thin"/>
      <top style="thin"/>
      <bottom style="thin">
        <color indexed="55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medium"/>
      <top style="thin"/>
      <bottom style="medium"/>
    </border>
    <border>
      <left style="medium"/>
      <right style="double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16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177" fontId="0" fillId="0" borderId="0" xfId="0" applyNumberFormat="1" applyFill="1" applyBorder="1" applyAlignment="1">
      <alignment horizontal="right" vertical="center" wrapText="1"/>
    </xf>
    <xf numFmtId="0" fontId="2" fillId="0" borderId="0" xfId="36" applyFill="1" applyBorder="1" applyAlignment="1" applyProtection="1">
      <alignment horizontal="left" vertical="center"/>
      <protection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7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36" applyFont="1" applyFill="1" applyBorder="1" applyAlignment="1" applyProtection="1">
      <alignment vertical="center"/>
      <protection/>
    </xf>
    <xf numFmtId="0" fontId="0" fillId="0" borderId="0" xfId="36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vertical="center"/>
    </xf>
    <xf numFmtId="0" fontId="1" fillId="0" borderId="0" xfId="36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vertical="center"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4" fillId="0" borderId="11" xfId="36" applyFont="1" applyFill="1" applyBorder="1" applyAlignment="1" applyProtection="1">
      <alignment horizontal="left" vertical="center"/>
      <protection/>
    </xf>
    <xf numFmtId="0" fontId="19" fillId="0" borderId="0" xfId="36" applyFont="1" applyFill="1" applyBorder="1" applyAlignment="1" applyProtection="1">
      <alignment horizontal="left" vertical="center"/>
      <protection/>
    </xf>
    <xf numFmtId="177" fontId="14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/>
    </xf>
    <xf numFmtId="177" fontId="14" fillId="0" borderId="12" xfId="0" applyNumberFormat="1" applyFont="1" applyFill="1" applyBorder="1" applyAlignment="1">
      <alignment horizontal="right" vertical="center" wrapText="1"/>
    </xf>
    <xf numFmtId="0" fontId="14" fillId="0" borderId="10" xfId="36" applyFont="1" applyFill="1" applyBorder="1" applyAlignment="1" applyProtection="1">
      <alignment horizontal="left" vertical="center"/>
      <protection/>
    </xf>
    <xf numFmtId="177" fontId="14" fillId="0" borderId="13" xfId="0" applyNumberFormat="1" applyFont="1" applyFill="1" applyBorder="1" applyAlignment="1">
      <alignment horizontal="right" vertical="center" wrapText="1"/>
    </xf>
    <xf numFmtId="0" fontId="14" fillId="0" borderId="14" xfId="36" applyFont="1" applyFill="1" applyBorder="1" applyAlignment="1" applyProtection="1">
      <alignment vertical="center"/>
      <protection/>
    </xf>
    <xf numFmtId="177" fontId="14" fillId="0" borderId="15" xfId="0" applyNumberFormat="1" applyFont="1" applyFill="1" applyBorder="1" applyAlignment="1">
      <alignment horizontal="right" vertical="center" wrapText="1"/>
    </xf>
    <xf numFmtId="177" fontId="14" fillId="0" borderId="16" xfId="0" applyNumberFormat="1" applyFont="1" applyFill="1" applyBorder="1" applyAlignment="1">
      <alignment horizontal="right" vertical="center" wrapText="1"/>
    </xf>
    <xf numFmtId="177" fontId="11" fillId="0" borderId="0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7" fillId="0" borderId="0" xfId="36" applyFont="1" applyFill="1" applyBorder="1" applyAlignment="1" applyProtection="1">
      <alignment horizontal="left" vertical="center"/>
      <protection/>
    </xf>
    <xf numFmtId="177" fontId="17" fillId="0" borderId="0" xfId="0" applyNumberFormat="1" applyFont="1" applyFill="1" applyBorder="1" applyAlignment="1">
      <alignment horizontal="right" vertical="center" wrapText="1"/>
    </xf>
    <xf numFmtId="177" fontId="14" fillId="0" borderId="0" xfId="0" applyNumberFormat="1" applyFont="1" applyFill="1" applyBorder="1" applyAlignment="1">
      <alignment horizontal="center" vertical="center" wrapText="1"/>
    </xf>
    <xf numFmtId="177" fontId="14" fillId="0" borderId="17" xfId="0" applyNumberFormat="1" applyFont="1" applyFill="1" applyBorder="1" applyAlignment="1">
      <alignment horizontal="right" vertical="center" wrapText="1"/>
    </xf>
    <xf numFmtId="177" fontId="17" fillId="0" borderId="17" xfId="0" applyNumberFormat="1" applyFont="1" applyFill="1" applyBorder="1" applyAlignment="1">
      <alignment horizontal="right" vertical="center" wrapText="1"/>
    </xf>
    <xf numFmtId="177" fontId="17" fillId="0" borderId="18" xfId="0" applyNumberFormat="1" applyFont="1" applyFill="1" applyBorder="1" applyAlignment="1">
      <alignment horizontal="right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176" fontId="14" fillId="0" borderId="0" xfId="0" applyNumberFormat="1" applyFont="1" applyFill="1" applyBorder="1" applyAlignment="1">
      <alignment vertical="center"/>
    </xf>
    <xf numFmtId="0" fontId="11" fillId="0" borderId="10" xfId="36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17" fillId="0" borderId="18" xfId="36" applyFont="1" applyFill="1" applyBorder="1" applyAlignment="1" applyProtection="1">
      <alignment horizontal="left" vertical="center"/>
      <protection/>
    </xf>
    <xf numFmtId="0" fontId="14" fillId="0" borderId="20" xfId="36" applyFont="1" applyFill="1" applyBorder="1" applyAlignment="1" applyProtection="1">
      <alignment horizontal="left" vertical="center"/>
      <protection/>
    </xf>
    <xf numFmtId="0" fontId="11" fillId="0" borderId="17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9" fontId="0" fillId="0" borderId="0" xfId="51" applyFont="1" applyFill="1" applyBorder="1" applyAlignment="1">
      <alignment vertical="center"/>
    </xf>
    <xf numFmtId="49" fontId="11" fillId="0" borderId="21" xfId="0" applyNumberFormat="1" applyFont="1" applyFill="1" applyBorder="1" applyAlignment="1">
      <alignment horizontal="left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14" fillId="0" borderId="22" xfId="36" applyFont="1" applyFill="1" applyBorder="1" applyAlignment="1" applyProtection="1">
      <alignment horizontal="left" vertical="center"/>
      <protection/>
    </xf>
    <xf numFmtId="177" fontId="14" fillId="0" borderId="23" xfId="0" applyNumberFormat="1" applyFont="1" applyFill="1" applyBorder="1" applyAlignment="1">
      <alignment horizontal="right" vertical="center" wrapText="1"/>
    </xf>
    <xf numFmtId="0" fontId="11" fillId="0" borderId="24" xfId="0" applyNumberFormat="1" applyFont="1" applyFill="1" applyBorder="1" applyAlignment="1">
      <alignment horizontal="center" vertical="center" wrapText="1"/>
    </xf>
    <xf numFmtId="0" fontId="8" fillId="0" borderId="0" xfId="36" applyFont="1" applyFill="1" applyBorder="1" applyAlignment="1" applyProtection="1">
      <alignment horizontal="left" vertical="center"/>
      <protection/>
    </xf>
    <xf numFmtId="0" fontId="12" fillId="0" borderId="18" xfId="0" applyFont="1" applyBorder="1" applyAlignment="1">
      <alignment horizontal="right" vertical="center" wrapText="1"/>
    </xf>
    <xf numFmtId="177" fontId="16" fillId="0" borderId="19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0" fontId="13" fillId="0" borderId="19" xfId="0" applyNumberFormat="1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177" fontId="16" fillId="0" borderId="26" xfId="0" applyNumberFormat="1" applyFont="1" applyFill="1" applyBorder="1" applyAlignment="1">
      <alignment horizontal="right" vertical="center" wrapText="1"/>
    </xf>
    <xf numFmtId="176" fontId="16" fillId="0" borderId="10" xfId="0" applyNumberFormat="1" applyFont="1" applyBorder="1" applyAlignment="1">
      <alignment vertical="center"/>
    </xf>
    <xf numFmtId="176" fontId="16" fillId="0" borderId="12" xfId="0" applyNumberFormat="1" applyFont="1" applyBorder="1" applyAlignment="1">
      <alignment vertical="center"/>
    </xf>
    <xf numFmtId="177" fontId="16" fillId="0" borderId="10" xfId="0" applyNumberFormat="1" applyFont="1" applyFill="1" applyBorder="1" applyAlignment="1">
      <alignment horizontal="right" vertical="center" wrapText="1"/>
    </xf>
    <xf numFmtId="177" fontId="16" fillId="0" borderId="19" xfId="0" applyNumberFormat="1" applyFont="1" applyFill="1" applyBorder="1" applyAlignment="1">
      <alignment horizontal="right" vertical="center" wrapText="1"/>
    </xf>
    <xf numFmtId="177" fontId="16" fillId="0" borderId="11" xfId="0" applyNumberFormat="1" applyFont="1" applyFill="1" applyBorder="1" applyAlignment="1">
      <alignment horizontal="right" vertical="center" wrapText="1"/>
    </xf>
    <xf numFmtId="176" fontId="16" fillId="0" borderId="22" xfId="0" applyNumberFormat="1" applyFont="1" applyFill="1" applyBorder="1" applyAlignment="1">
      <alignment vertical="center"/>
    </xf>
    <xf numFmtId="177" fontId="16" fillId="0" borderId="27" xfId="0" applyNumberFormat="1" applyFont="1" applyFill="1" applyBorder="1" applyAlignment="1">
      <alignment horizontal="right" vertical="center" wrapText="1"/>
    </xf>
    <xf numFmtId="176" fontId="16" fillId="0" borderId="10" xfId="0" applyNumberFormat="1" applyFont="1" applyFill="1" applyBorder="1" applyAlignment="1">
      <alignment vertical="center"/>
    </xf>
    <xf numFmtId="177" fontId="16" fillId="0" borderId="24" xfId="0" applyNumberFormat="1" applyFont="1" applyFill="1" applyBorder="1" applyAlignment="1">
      <alignment horizontal="right" vertical="center" wrapText="1"/>
    </xf>
    <xf numFmtId="177" fontId="16" fillId="0" borderId="28" xfId="0" applyNumberFormat="1" applyFont="1" applyFill="1" applyBorder="1" applyAlignment="1">
      <alignment horizontal="right" vertical="center" wrapText="1"/>
    </xf>
    <xf numFmtId="177" fontId="13" fillId="0" borderId="13" xfId="0" applyNumberFormat="1" applyFont="1" applyFill="1" applyBorder="1" applyAlignment="1">
      <alignment horizontal="right" vertical="center" wrapText="1"/>
    </xf>
    <xf numFmtId="177" fontId="13" fillId="0" borderId="15" xfId="0" applyNumberFormat="1" applyFont="1" applyFill="1" applyBorder="1" applyAlignment="1">
      <alignment horizontal="right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177" fontId="14" fillId="0" borderId="26" xfId="0" applyNumberFormat="1" applyFont="1" applyFill="1" applyBorder="1" applyAlignment="1">
      <alignment horizontal="right" vertical="center" wrapText="1"/>
    </xf>
    <xf numFmtId="177" fontId="14" fillId="0" borderId="19" xfId="0" applyNumberFormat="1" applyFont="1" applyFill="1" applyBorder="1" applyAlignment="1">
      <alignment horizontal="right" vertical="center" wrapText="1"/>
    </xf>
    <xf numFmtId="177" fontId="14" fillId="0" borderId="12" xfId="0" applyNumberFormat="1" applyFont="1" applyFill="1" applyBorder="1" applyAlignment="1">
      <alignment horizontal="right" vertical="center" wrapText="1"/>
    </xf>
    <xf numFmtId="177" fontId="14" fillId="0" borderId="11" xfId="0" applyNumberFormat="1" applyFont="1" applyFill="1" applyBorder="1" applyAlignment="1">
      <alignment horizontal="right" vertical="center" wrapText="1"/>
    </xf>
    <xf numFmtId="0" fontId="14" fillId="0" borderId="10" xfId="36" applyFont="1" applyFill="1" applyBorder="1" applyAlignment="1" applyProtection="1">
      <alignment horizontal="left"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177" fontId="20" fillId="0" borderId="30" xfId="0" applyNumberFormat="1" applyFont="1" applyFill="1" applyBorder="1" applyAlignment="1" applyProtection="1">
      <alignment vertical="center"/>
      <protection/>
    </xf>
    <xf numFmtId="177" fontId="20" fillId="0" borderId="31" xfId="0" applyNumberFormat="1" applyFont="1" applyFill="1" applyBorder="1" applyAlignment="1" applyProtection="1">
      <alignment vertical="center"/>
      <protection/>
    </xf>
    <xf numFmtId="177" fontId="20" fillId="0" borderId="29" xfId="0" applyNumberFormat="1" applyFont="1" applyFill="1" applyBorder="1" applyAlignment="1" applyProtection="1">
      <alignment vertical="center"/>
      <protection/>
    </xf>
    <xf numFmtId="177" fontId="20" fillId="0" borderId="30" xfId="0" applyNumberFormat="1" applyFont="1" applyFill="1" applyBorder="1" applyAlignment="1" applyProtection="1">
      <alignment horizontal="right" vertical="center"/>
      <protection/>
    </xf>
    <xf numFmtId="177" fontId="14" fillId="0" borderId="32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33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3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34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2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3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177" fontId="14" fillId="0" borderId="15" xfId="0" applyNumberFormat="1" applyFont="1" applyFill="1" applyBorder="1" applyAlignment="1" applyProtection="1">
      <alignment horizontal="right" vertical="center" wrapText="1"/>
      <protection/>
    </xf>
    <xf numFmtId="177" fontId="17" fillId="0" borderId="0" xfId="0" applyNumberFormat="1" applyFont="1" applyFill="1" applyBorder="1" applyAlignment="1" applyProtection="1">
      <alignment horizontal="right" vertical="center" wrapText="1"/>
      <protection/>
    </xf>
    <xf numFmtId="49" fontId="11" fillId="0" borderId="29" xfId="0" applyNumberFormat="1" applyFont="1" applyFill="1" applyBorder="1" applyAlignment="1" applyProtection="1">
      <alignment horizontal="left" vertical="center" wrapText="1"/>
      <protection/>
    </xf>
    <xf numFmtId="0" fontId="11" fillId="0" borderId="29" xfId="0" applyNumberFormat="1" applyFont="1" applyFill="1" applyBorder="1" applyAlignment="1" applyProtection="1">
      <alignment horizontal="center" vertical="center" wrapText="1"/>
      <protection/>
    </xf>
    <xf numFmtId="0" fontId="11" fillId="0" borderId="29" xfId="0" applyNumberFormat="1" applyFont="1" applyFill="1" applyBorder="1" applyAlignment="1" applyProtection="1">
      <alignment horizontal="center" vertical="center"/>
      <protection/>
    </xf>
    <xf numFmtId="177" fontId="14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36" applyFont="1" applyFill="1" applyBorder="1" applyAlignment="1" applyProtection="1">
      <alignment horizontal="left" vertical="center"/>
      <protection locked="0"/>
    </xf>
    <xf numFmtId="177" fontId="0" fillId="0" borderId="0" xfId="0" applyNumberFormat="1" applyFill="1" applyBorder="1" applyAlignment="1" applyProtection="1">
      <alignment horizontal="right" vertical="center" wrapText="1"/>
      <protection locked="0"/>
    </xf>
    <xf numFmtId="0" fontId="7" fillId="0" borderId="0" xfId="36" applyFont="1" applyFill="1" applyBorder="1" applyAlignment="1" applyProtection="1">
      <alignment horizontal="lef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177" fontId="14" fillId="0" borderId="36" xfId="0" applyNumberFormat="1" applyFont="1" applyFill="1" applyBorder="1" applyAlignment="1" applyProtection="1">
      <alignment horizontal="right" vertical="center" wrapText="1"/>
      <protection/>
    </xf>
    <xf numFmtId="177" fontId="14" fillId="0" borderId="12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9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1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37" xfId="0" applyNumberFormat="1" applyFont="1" applyFill="1" applyBorder="1" applyAlignment="1" applyProtection="1">
      <alignment horizontal="right" vertical="center" wrapText="1"/>
      <protection/>
    </xf>
    <xf numFmtId="177" fontId="14" fillId="0" borderId="26" xfId="0" applyNumberFormat="1" applyFont="1" applyFill="1" applyBorder="1" applyAlignment="1" applyProtection="1">
      <alignment horizontal="right" vertical="center" wrapText="1"/>
      <protection/>
    </xf>
    <xf numFmtId="177" fontId="14" fillId="0" borderId="11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4" fillId="0" borderId="38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13" fillId="0" borderId="19" xfId="0" applyNumberFormat="1" applyFont="1" applyFill="1" applyBorder="1" applyAlignment="1">
      <alignment vertical="center"/>
    </xf>
    <xf numFmtId="177" fontId="14" fillId="0" borderId="27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39" xfId="0" applyNumberFormat="1" applyFont="1" applyFill="1" applyBorder="1" applyAlignment="1" applyProtection="1">
      <alignment horizontal="right" vertical="center" wrapText="1"/>
      <protection locked="0"/>
    </xf>
    <xf numFmtId="177" fontId="16" fillId="0" borderId="29" xfId="0" applyNumberFormat="1" applyFont="1" applyFill="1" applyBorder="1" applyAlignment="1">
      <alignment vertical="center"/>
    </xf>
    <xf numFmtId="176" fontId="13" fillId="0" borderId="22" xfId="0" applyNumberFormat="1" applyFont="1" applyFill="1" applyBorder="1" applyAlignment="1">
      <alignment vertical="center"/>
    </xf>
    <xf numFmtId="177" fontId="20" fillId="0" borderId="19" xfId="0" applyNumberFormat="1" applyFont="1" applyFill="1" applyBorder="1" applyAlignment="1" applyProtection="1">
      <alignment vertical="center"/>
      <protection/>
    </xf>
    <xf numFmtId="177" fontId="20" fillId="0" borderId="31" xfId="0" applyNumberFormat="1" applyFont="1" applyFill="1" applyBorder="1" applyAlignment="1" applyProtection="1">
      <alignment vertical="center"/>
      <protection/>
    </xf>
    <xf numFmtId="177" fontId="20" fillId="0" borderId="30" xfId="0" applyNumberFormat="1" applyFont="1" applyFill="1" applyBorder="1" applyAlignment="1" applyProtection="1">
      <alignment vertical="center"/>
      <protection/>
    </xf>
    <xf numFmtId="177" fontId="20" fillId="0" borderId="29" xfId="0" applyNumberFormat="1" applyFont="1" applyFill="1" applyBorder="1" applyAlignment="1" applyProtection="1">
      <alignment vertical="center"/>
      <protection/>
    </xf>
    <xf numFmtId="177" fontId="14" fillId="0" borderId="40" xfId="0" applyNumberFormat="1" applyFont="1" applyFill="1" applyBorder="1" applyAlignment="1">
      <alignment horizontal="center" vertical="center" wrapText="1"/>
    </xf>
    <xf numFmtId="177" fontId="14" fillId="0" borderId="15" xfId="0" applyNumberFormat="1" applyFont="1" applyFill="1" applyBorder="1" applyAlignment="1" applyProtection="1">
      <alignment horizontal="right" vertical="center" wrapText="1"/>
      <protection locked="0"/>
    </xf>
    <xf numFmtId="176" fontId="10" fillId="0" borderId="13" xfId="0" applyNumberFormat="1" applyFont="1" applyFill="1" applyBorder="1" applyAlignment="1" applyProtection="1">
      <alignment horizontal="right" vertical="center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9" xfId="0" applyNumberFormat="1" applyFont="1" applyFill="1" applyBorder="1" applyAlignment="1" applyProtection="1">
      <alignment vertical="center" wrapText="1"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5" xfId="0" applyFont="1" applyFill="1" applyBorder="1" applyAlignment="1" applyProtection="1">
      <alignment vertical="center"/>
      <protection locked="0"/>
    </xf>
    <xf numFmtId="177" fontId="10" fillId="0" borderId="32" xfId="0" applyNumberFormat="1" applyFont="1" applyFill="1" applyBorder="1" applyAlignment="1" applyProtection="1">
      <alignment horizontal="right" vertical="center" wrapText="1"/>
      <protection locked="0"/>
    </xf>
    <xf numFmtId="177" fontId="10" fillId="0" borderId="36" xfId="0" applyNumberFormat="1" applyFont="1" applyFill="1" applyBorder="1" applyAlignment="1" applyProtection="1">
      <alignment horizontal="right" vertical="center" wrapText="1"/>
      <protection/>
    </xf>
    <xf numFmtId="0" fontId="10" fillId="0" borderId="35" xfId="0" applyFont="1" applyFill="1" applyBorder="1" applyAlignment="1" applyProtection="1">
      <alignment horizontal="left" vertical="center"/>
      <protection locked="0"/>
    </xf>
    <xf numFmtId="177" fontId="10" fillId="0" borderId="32" xfId="0" applyNumberFormat="1" applyFont="1" applyFill="1" applyBorder="1" applyAlignment="1" applyProtection="1">
      <alignment horizontal="right" vertical="center" wrapText="1"/>
      <protection locked="0"/>
    </xf>
    <xf numFmtId="177" fontId="9" fillId="0" borderId="36" xfId="0" applyNumberFormat="1" applyFont="1" applyFill="1" applyBorder="1" applyAlignment="1" applyProtection="1">
      <alignment horizontal="right" vertical="center" wrapText="1"/>
      <protection/>
    </xf>
    <xf numFmtId="0" fontId="14" fillId="0" borderId="11" xfId="36" applyFont="1" applyFill="1" applyBorder="1" applyAlignment="1" applyProtection="1">
      <alignment horizontal="left" vertical="center"/>
      <protection locked="0"/>
    </xf>
    <xf numFmtId="177" fontId="14" fillId="0" borderId="12" xfId="0" applyNumberFormat="1" applyFont="1" applyFill="1" applyBorder="1" applyAlignment="1" applyProtection="1">
      <alignment horizontal="right" vertical="center" wrapText="1"/>
      <protection/>
    </xf>
    <xf numFmtId="177" fontId="14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177" fontId="0" fillId="0" borderId="0" xfId="0" applyNumberFormat="1" applyFill="1" applyBorder="1" applyAlignment="1" applyProtection="1">
      <alignment horizontal="center" vertical="center" wrapText="1"/>
      <protection/>
    </xf>
    <xf numFmtId="177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/>
      <protection/>
    </xf>
    <xf numFmtId="177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19" xfId="0" applyNumberFormat="1" applyFont="1" applyFill="1" applyBorder="1" applyAlignment="1" applyProtection="1">
      <alignment horizontal="left" vertical="center" wrapText="1"/>
      <protection/>
    </xf>
    <xf numFmtId="0" fontId="11" fillId="0" borderId="19" xfId="0" applyNumberFormat="1" applyFont="1" applyFill="1" applyBorder="1" applyAlignment="1" applyProtection="1">
      <alignment horizontal="center" vertical="center" wrapText="1"/>
      <protection/>
    </xf>
    <xf numFmtId="177" fontId="14" fillId="0" borderId="33" xfId="0" applyNumberFormat="1" applyFont="1" applyFill="1" applyBorder="1" applyAlignment="1" applyProtection="1">
      <alignment vertical="center" wrapText="1"/>
      <protection/>
    </xf>
    <xf numFmtId="177" fontId="1" fillId="0" borderId="0" xfId="0" applyNumberFormat="1" applyFont="1" applyFill="1" applyBorder="1" applyAlignment="1" applyProtection="1">
      <alignment horizontal="right" vertical="center" wrapText="1"/>
      <protection/>
    </xf>
    <xf numFmtId="177" fontId="0" fillId="0" borderId="0" xfId="0" applyNumberFormat="1" applyFont="1" applyFill="1" applyBorder="1" applyAlignment="1" applyProtection="1">
      <alignment horizontal="right" vertical="center" wrapText="1"/>
      <protection/>
    </xf>
    <xf numFmtId="177" fontId="0" fillId="0" borderId="0" xfId="0" applyNumberForma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177" fontId="1" fillId="0" borderId="0" xfId="0" applyNumberFormat="1" applyFont="1" applyFill="1" applyBorder="1" applyAlignment="1" applyProtection="1">
      <alignment horizontal="right"/>
      <protection/>
    </xf>
    <xf numFmtId="0" fontId="7" fillId="0" borderId="0" xfId="36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14" fillId="0" borderId="11" xfId="36" applyFont="1" applyFill="1" applyBorder="1" applyAlignment="1" applyProtection="1">
      <alignment vertical="center"/>
      <protection locked="0"/>
    </xf>
    <xf numFmtId="177" fontId="14" fillId="0" borderId="12" xfId="36" applyNumberFormat="1" applyFont="1" applyFill="1" applyBorder="1" applyAlignment="1" applyProtection="1">
      <alignment horizontal="right" vertical="center"/>
      <protection locked="0"/>
    </xf>
    <xf numFmtId="0" fontId="11" fillId="0" borderId="17" xfId="0" applyNumberFormat="1" applyFont="1" applyFill="1" applyBorder="1" applyAlignment="1">
      <alignment horizontal="center" vertical="center"/>
    </xf>
    <xf numFmtId="177" fontId="14" fillId="0" borderId="17" xfId="0" applyNumberFormat="1" applyFont="1" applyFill="1" applyBorder="1" applyAlignment="1">
      <alignment horizontal="right" vertical="center" wrapText="1"/>
    </xf>
    <xf numFmtId="177" fontId="11" fillId="0" borderId="17" xfId="0" applyNumberFormat="1" applyFont="1" applyFill="1" applyBorder="1" applyAlignment="1">
      <alignment horizontal="right" vertical="center" wrapText="1"/>
    </xf>
    <xf numFmtId="177" fontId="14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0" xfId="36" applyFont="1" applyFill="1" applyBorder="1" applyAlignment="1" applyProtection="1">
      <alignment vertical="center"/>
      <protection locked="0"/>
    </xf>
    <xf numFmtId="177" fontId="14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0" xfId="36" applyFont="1" applyFill="1" applyBorder="1" applyAlignment="1" applyProtection="1">
      <alignment horizontal="left" vertical="center"/>
      <protection locked="0"/>
    </xf>
    <xf numFmtId="0" fontId="14" fillId="0" borderId="10" xfId="36" applyFont="1" applyFill="1" applyBorder="1" applyAlignment="1" applyProtection="1">
      <alignment horizontal="left" vertical="center"/>
      <protection locked="0"/>
    </xf>
    <xf numFmtId="177" fontId="14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36" applyFont="1" applyFill="1" applyBorder="1" applyAlignment="1" applyProtection="1">
      <alignment horizontal="left" vertical="center"/>
      <protection locked="0"/>
    </xf>
    <xf numFmtId="177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36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176" fontId="14" fillId="0" borderId="12" xfId="36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177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177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22" xfId="36" applyFont="1" applyFill="1" applyBorder="1" applyAlignment="1" applyProtection="1">
      <alignment horizontal="left" vertical="center" wrapText="1"/>
      <protection/>
    </xf>
    <xf numFmtId="177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22" xfId="0" applyNumberFormat="1" applyFont="1" applyFill="1" applyBorder="1" applyAlignment="1" applyProtection="1">
      <alignment vertical="center"/>
      <protection locked="0"/>
    </xf>
    <xf numFmtId="176" fontId="14" fillId="0" borderId="1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29" xfId="0" applyNumberFormat="1" applyFont="1" applyFill="1" applyBorder="1" applyAlignment="1" applyProtection="1">
      <alignment horizontal="center" vertical="center" wrapText="1"/>
      <protection/>
    </xf>
    <xf numFmtId="177" fontId="14" fillId="0" borderId="12" xfId="36" applyNumberFormat="1" applyFont="1" applyFill="1" applyBorder="1" applyAlignment="1" applyProtection="1">
      <alignment horizontal="right" vertical="center"/>
      <protection/>
    </xf>
    <xf numFmtId="177" fontId="14" fillId="0" borderId="12" xfId="36" applyNumberFormat="1" applyFont="1" applyFill="1" applyBorder="1" applyAlignment="1" applyProtection="1">
      <alignment horizontal="right" vertical="center"/>
      <protection/>
    </xf>
    <xf numFmtId="177" fontId="14" fillId="0" borderId="12" xfId="36" applyNumberFormat="1" applyFont="1" applyFill="1" applyBorder="1" applyAlignment="1" applyProtection="1">
      <alignment horizontal="right" vertical="center"/>
      <protection locked="0"/>
    </xf>
    <xf numFmtId="177" fontId="14" fillId="0" borderId="41" xfId="0" applyNumberFormat="1" applyFont="1" applyFill="1" applyBorder="1" applyAlignment="1" applyProtection="1">
      <alignment horizontal="right" vertical="center" wrapText="1"/>
      <protection/>
    </xf>
    <xf numFmtId="177" fontId="14" fillId="0" borderId="11" xfId="0" applyNumberFormat="1" applyFont="1" applyFill="1" applyBorder="1" applyAlignment="1" applyProtection="1">
      <alignment horizontal="right" vertical="center" wrapText="1"/>
      <protection/>
    </xf>
    <xf numFmtId="0" fontId="14" fillId="0" borderId="20" xfId="36" applyFont="1" applyFill="1" applyBorder="1" applyAlignment="1" applyProtection="1">
      <alignment horizontal="left" vertical="center"/>
      <protection/>
    </xf>
    <xf numFmtId="177" fontId="14" fillId="0" borderId="16" xfId="0" applyNumberFormat="1" applyFont="1" applyFill="1" applyBorder="1" applyAlignment="1" applyProtection="1">
      <alignment horizontal="right" vertical="center" wrapText="1"/>
      <protection/>
    </xf>
    <xf numFmtId="0" fontId="14" fillId="0" borderId="14" xfId="36" applyFont="1" applyFill="1" applyBorder="1" applyAlignment="1" applyProtection="1">
      <alignment vertical="center"/>
      <protection locked="0"/>
    </xf>
    <xf numFmtId="0" fontId="14" fillId="0" borderId="35" xfId="36" applyFont="1" applyFill="1" applyBorder="1" applyAlignment="1" applyProtection="1">
      <alignment horizontal="left" vertical="center"/>
      <protection/>
    </xf>
    <xf numFmtId="177" fontId="20" fillId="0" borderId="19" xfId="49" applyNumberFormat="1" applyFont="1" applyFill="1" applyBorder="1" applyAlignment="1" applyProtection="1">
      <alignment horizontal="right" vertical="center"/>
      <protection/>
    </xf>
    <xf numFmtId="177" fontId="20" fillId="0" borderId="19" xfId="49" applyNumberFormat="1" applyFont="1" applyFill="1" applyBorder="1" applyAlignment="1" applyProtection="1">
      <alignment vertical="center"/>
      <protection/>
    </xf>
    <xf numFmtId="177" fontId="20" fillId="0" borderId="19" xfId="49" applyNumberFormat="1" applyFont="1" applyFill="1" applyBorder="1" applyAlignment="1" applyProtection="1">
      <alignment vertical="center"/>
      <protection/>
    </xf>
    <xf numFmtId="0" fontId="14" fillId="0" borderId="11" xfId="36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77" fontId="20" fillId="0" borderId="31" xfId="0" applyNumberFormat="1" applyFont="1" applyFill="1" applyBorder="1" applyAlignment="1" applyProtection="1">
      <alignment vertical="center"/>
      <protection locked="0"/>
    </xf>
    <xf numFmtId="177" fontId="20" fillId="0" borderId="31" xfId="0" applyNumberFormat="1" applyFont="1" applyFill="1" applyBorder="1" applyAlignment="1" applyProtection="1">
      <alignment vertical="center"/>
      <protection locked="0"/>
    </xf>
    <xf numFmtId="177" fontId="20" fillId="0" borderId="19" xfId="0" applyNumberFormat="1" applyFont="1" applyFill="1" applyBorder="1" applyAlignment="1" applyProtection="1">
      <alignment vertical="center"/>
      <protection locked="0"/>
    </xf>
    <xf numFmtId="177" fontId="20" fillId="0" borderId="29" xfId="0" applyNumberFormat="1" applyFont="1" applyFill="1" applyBorder="1" applyAlignment="1" applyProtection="1">
      <alignment vertical="center"/>
      <protection locked="0"/>
    </xf>
    <xf numFmtId="177" fontId="20" fillId="0" borderId="30" xfId="0" applyNumberFormat="1" applyFont="1" applyFill="1" applyBorder="1" applyAlignment="1" applyProtection="1">
      <alignment vertical="center"/>
      <protection locked="0"/>
    </xf>
    <xf numFmtId="177" fontId="20" fillId="0" borderId="17" xfId="0" applyNumberFormat="1" applyFont="1" applyFill="1" applyBorder="1" applyAlignment="1" applyProtection="1">
      <alignment vertical="center"/>
      <protection locked="0"/>
    </xf>
    <xf numFmtId="177" fontId="20" fillId="0" borderId="37" xfId="0" applyNumberFormat="1" applyFont="1" applyFill="1" applyBorder="1" applyAlignment="1" applyProtection="1">
      <alignment vertical="center"/>
      <protection locked="0"/>
    </xf>
    <xf numFmtId="177" fontId="20" fillId="0" borderId="22" xfId="0" applyNumberFormat="1" applyFont="1" applyFill="1" applyBorder="1" applyAlignment="1" applyProtection="1">
      <alignment vertical="center"/>
      <protection locked="0"/>
    </xf>
    <xf numFmtId="177" fontId="20" fillId="0" borderId="30" xfId="0" applyNumberFormat="1" applyFont="1" applyFill="1" applyBorder="1" applyAlignment="1" applyProtection="1">
      <alignment vertical="center"/>
      <protection locked="0"/>
    </xf>
    <xf numFmtId="177" fontId="20" fillId="0" borderId="19" xfId="0" applyNumberFormat="1" applyFont="1" applyFill="1" applyBorder="1" applyAlignment="1" applyProtection="1">
      <alignment vertical="center"/>
      <protection locked="0"/>
    </xf>
    <xf numFmtId="177" fontId="20" fillId="0" borderId="29" xfId="0" applyNumberFormat="1" applyFont="1" applyFill="1" applyBorder="1" applyAlignment="1" applyProtection="1">
      <alignment vertical="center"/>
      <protection locked="0"/>
    </xf>
    <xf numFmtId="177" fontId="20" fillId="0" borderId="30" xfId="0" applyNumberFormat="1" applyFont="1" applyFill="1" applyBorder="1" applyAlignment="1" applyProtection="1">
      <alignment horizontal="right" vertical="center"/>
      <protection locked="0"/>
    </xf>
    <xf numFmtId="177" fontId="0" fillId="0" borderId="0" xfId="0" applyNumberFormat="1" applyFill="1" applyBorder="1" applyAlignment="1" applyProtection="1">
      <alignment vertical="center"/>
      <protection locked="0"/>
    </xf>
    <xf numFmtId="0" fontId="17" fillId="0" borderId="42" xfId="36" applyFont="1" applyFill="1" applyBorder="1" applyAlignment="1" applyProtection="1">
      <alignment horizontal="left" vertical="center"/>
      <protection locked="0"/>
    </xf>
    <xf numFmtId="0" fontId="14" fillId="0" borderId="22" xfId="36" applyFont="1" applyFill="1" applyBorder="1" applyAlignment="1" applyProtection="1">
      <alignment horizontal="left" vertical="center"/>
      <protection locked="0"/>
    </xf>
    <xf numFmtId="177" fontId="14" fillId="0" borderId="43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44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9" xfId="36" applyNumberFormat="1" applyFont="1" applyFill="1" applyBorder="1" applyAlignment="1" applyProtection="1">
      <alignment horizontal="right" vertical="center"/>
      <protection/>
    </xf>
    <xf numFmtId="177" fontId="14" fillId="0" borderId="19" xfId="36" applyNumberFormat="1" applyFont="1" applyFill="1" applyBorder="1" applyAlignment="1" applyProtection="1">
      <alignment horizontal="right" vertical="center"/>
      <protection locked="0"/>
    </xf>
    <xf numFmtId="177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left" vertical="center"/>
      <protection/>
    </xf>
    <xf numFmtId="0" fontId="10" fillId="0" borderId="19" xfId="0" applyFont="1" applyFill="1" applyBorder="1" applyAlignment="1" applyProtection="1">
      <alignment horizontal="left" vertical="center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49" fontId="9" fillId="0" borderId="22" xfId="0" applyNumberFormat="1" applyFont="1" applyFill="1" applyBorder="1" applyAlignment="1" applyProtection="1">
      <alignment vertical="center" wrapText="1"/>
      <protection/>
    </xf>
    <xf numFmtId="49" fontId="9" fillId="0" borderId="25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 wrapText="1"/>
      <protection/>
    </xf>
    <xf numFmtId="0" fontId="9" fillId="0" borderId="30" xfId="0" applyNumberFormat="1" applyFont="1" applyFill="1" applyBorder="1" applyAlignment="1" applyProtection="1">
      <alignment horizontal="center" vertical="center"/>
      <protection/>
    </xf>
    <xf numFmtId="176" fontId="8" fillId="0" borderId="0" xfId="36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 shrinkToFit="1"/>
      <protection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177" fontId="17" fillId="0" borderId="19" xfId="0" applyNumberFormat="1" applyFont="1" applyFill="1" applyBorder="1" applyAlignment="1" applyProtection="1">
      <alignment vertical="center"/>
      <protection/>
    </xf>
    <xf numFmtId="0" fontId="20" fillId="0" borderId="19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vertical="center"/>
      <protection/>
    </xf>
    <xf numFmtId="177" fontId="20" fillId="0" borderId="4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vertical="center"/>
      <protection/>
    </xf>
    <xf numFmtId="0" fontId="20" fillId="0" borderId="17" xfId="0" applyFont="1" applyFill="1" applyBorder="1" applyAlignment="1" applyProtection="1">
      <alignment vertical="center"/>
      <protection/>
    </xf>
    <xf numFmtId="177" fontId="20" fillId="0" borderId="46" xfId="0" applyNumberFormat="1" applyFont="1" applyFill="1" applyBorder="1" applyAlignment="1" applyProtection="1">
      <alignment vertical="center"/>
      <protection locked="0"/>
    </xf>
    <xf numFmtId="177" fontId="20" fillId="0" borderId="46" xfId="0" applyNumberFormat="1" applyFont="1" applyFill="1" applyBorder="1" applyAlignment="1" applyProtection="1">
      <alignment vertical="center"/>
      <protection/>
    </xf>
    <xf numFmtId="177" fontId="17" fillId="0" borderId="31" xfId="0" applyNumberFormat="1" applyFont="1" applyFill="1" applyBorder="1" applyAlignment="1" applyProtection="1">
      <alignment vertical="center"/>
      <protection/>
    </xf>
    <xf numFmtId="177" fontId="17" fillId="0" borderId="31" xfId="0" applyNumberFormat="1" applyFont="1" applyFill="1" applyBorder="1" applyAlignment="1" applyProtection="1">
      <alignment vertical="center"/>
      <protection locked="0"/>
    </xf>
    <xf numFmtId="177" fontId="20" fillId="0" borderId="37" xfId="0" applyNumberFormat="1" applyFont="1" applyFill="1" applyBorder="1" applyAlignment="1" applyProtection="1">
      <alignment vertical="center"/>
      <protection/>
    </xf>
    <xf numFmtId="177" fontId="17" fillId="0" borderId="19" xfId="0" applyNumberFormat="1" applyFont="1" applyFill="1" applyBorder="1" applyAlignment="1" applyProtection="1">
      <alignment horizontal="right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1" xfId="0" applyFont="1" applyFill="1" applyBorder="1" applyAlignment="1" applyProtection="1">
      <alignment vertical="center"/>
      <protection/>
    </xf>
    <xf numFmtId="177" fontId="20" fillId="0" borderId="29" xfId="0" applyNumberFormat="1" applyFont="1" applyFill="1" applyBorder="1" applyAlignment="1" applyProtection="1">
      <alignment horizontal="right" vertical="center" wrapText="1"/>
      <protection/>
    </xf>
    <xf numFmtId="0" fontId="17" fillId="0" borderId="17" xfId="0" applyFont="1" applyFill="1" applyBorder="1" applyAlignment="1" applyProtection="1">
      <alignment horizontal="left" vertical="center" wrapText="1"/>
      <protection/>
    </xf>
    <xf numFmtId="177" fontId="20" fillId="0" borderId="31" xfId="0" applyNumberFormat="1" applyFont="1" applyFill="1" applyBorder="1" applyAlignment="1" applyProtection="1">
      <alignment horizontal="right" vertical="center" wrapText="1"/>
      <protection/>
    </xf>
    <xf numFmtId="177" fontId="20" fillId="0" borderId="47" xfId="0" applyNumberFormat="1" applyFont="1" applyFill="1" applyBorder="1" applyAlignment="1" applyProtection="1">
      <alignment horizontal="right" vertical="center"/>
      <protection/>
    </xf>
    <xf numFmtId="177" fontId="20" fillId="0" borderId="21" xfId="0" applyNumberFormat="1" applyFont="1" applyFill="1" applyBorder="1" applyAlignment="1" applyProtection="1">
      <alignment vertical="center"/>
      <protection/>
    </xf>
    <xf numFmtId="177" fontId="14" fillId="0" borderId="19" xfId="0" applyNumberFormat="1" applyFont="1" applyFill="1" applyBorder="1" applyAlignment="1" applyProtection="1">
      <alignment horizontal="right" vertical="center" wrapText="1"/>
      <protection/>
    </xf>
    <xf numFmtId="177" fontId="14" fillId="0" borderId="34" xfId="0" applyNumberFormat="1" applyFont="1" applyFill="1" applyBorder="1" applyAlignment="1" applyProtection="1">
      <alignment horizontal="right" vertical="center" wrapText="1"/>
      <protection/>
    </xf>
    <xf numFmtId="177" fontId="14" fillId="0" borderId="14" xfId="0" applyNumberFormat="1" applyFont="1" applyFill="1" applyBorder="1" applyAlignment="1" applyProtection="1">
      <alignment horizontal="right" vertical="center" wrapText="1"/>
      <protection/>
    </xf>
    <xf numFmtId="176" fontId="14" fillId="0" borderId="13" xfId="0" applyNumberFormat="1" applyFont="1" applyFill="1" applyBorder="1" applyAlignment="1" applyProtection="1">
      <alignment horizontal="right" vertical="center" wrapText="1"/>
      <protection/>
    </xf>
    <xf numFmtId="177" fontId="14" fillId="0" borderId="36" xfId="0" applyNumberFormat="1" applyFont="1" applyFill="1" applyBorder="1" applyAlignment="1" applyProtection="1">
      <alignment horizontal="right" vertical="center" wrapText="1"/>
      <protection/>
    </xf>
    <xf numFmtId="177" fontId="14" fillId="0" borderId="48" xfId="0" applyNumberFormat="1" applyFont="1" applyFill="1" applyBorder="1" applyAlignment="1" applyProtection="1">
      <alignment horizontal="right" vertical="center" wrapText="1"/>
      <protection/>
    </xf>
    <xf numFmtId="177" fontId="14" fillId="0" borderId="49" xfId="0" applyNumberFormat="1" applyFont="1" applyFill="1" applyBorder="1" applyAlignment="1" applyProtection="1">
      <alignment horizontal="right" vertical="center" wrapText="1"/>
      <protection/>
    </xf>
    <xf numFmtId="177" fontId="14" fillId="0" borderId="11" xfId="0" applyNumberFormat="1" applyFont="1" applyFill="1" applyBorder="1" applyAlignment="1" applyProtection="1">
      <alignment horizontal="right" vertical="center" wrapText="1"/>
      <protection/>
    </xf>
    <xf numFmtId="177" fontId="14" fillId="0" borderId="50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51" xfId="36" applyFont="1" applyFill="1" applyBorder="1" applyAlignment="1" applyProtection="1">
      <alignment vertical="center"/>
      <protection locked="0"/>
    </xf>
    <xf numFmtId="177" fontId="11" fillId="0" borderId="12" xfId="0" applyNumberFormat="1" applyFont="1" applyFill="1" applyBorder="1" applyAlignment="1" applyProtection="1">
      <alignment horizontal="right" vertical="center"/>
      <protection/>
    </xf>
    <xf numFmtId="177" fontId="14" fillId="0" borderId="52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46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31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12" xfId="0" applyNumberFormat="1" applyFont="1" applyFill="1" applyBorder="1" applyAlignment="1" applyProtection="1">
      <alignment horizontal="right" vertical="center" wrapText="1"/>
      <protection/>
    </xf>
    <xf numFmtId="177" fontId="11" fillId="0" borderId="26" xfId="0" applyNumberFormat="1" applyFont="1" applyFill="1" applyBorder="1" applyAlignment="1" applyProtection="1">
      <alignment horizontal="right" vertical="center" wrapText="1"/>
      <protection/>
    </xf>
    <xf numFmtId="177" fontId="11" fillId="0" borderId="39" xfId="0" applyNumberFormat="1" applyFont="1" applyFill="1" applyBorder="1" applyAlignment="1" applyProtection="1">
      <alignment horizontal="right" vertical="center" wrapText="1"/>
      <protection/>
    </xf>
    <xf numFmtId="177" fontId="14" fillId="0" borderId="42" xfId="0" applyNumberFormat="1" applyFont="1" applyFill="1" applyBorder="1" applyAlignment="1" applyProtection="1">
      <alignment horizontal="right" vertical="center" wrapText="1"/>
      <protection/>
    </xf>
    <xf numFmtId="0" fontId="14" fillId="0" borderId="53" xfId="36" applyFont="1" applyFill="1" applyBorder="1" applyAlignment="1" applyProtection="1">
      <alignment horizontal="left" vertical="center"/>
      <protection locked="0"/>
    </xf>
    <xf numFmtId="177" fontId="37" fillId="0" borderId="19" xfId="0" applyNumberFormat="1" applyFont="1" applyBorder="1" applyAlignment="1">
      <alignment vertical="center"/>
    </xf>
    <xf numFmtId="177" fontId="38" fillId="0" borderId="19" xfId="0" applyNumberFormat="1" applyFont="1" applyBorder="1" applyAlignment="1">
      <alignment vertical="center"/>
    </xf>
    <xf numFmtId="177" fontId="38" fillId="0" borderId="31" xfId="0" applyNumberFormat="1" applyFont="1" applyBorder="1" applyAlignment="1">
      <alignment vertical="center"/>
    </xf>
    <xf numFmtId="177" fontId="37" fillId="0" borderId="29" xfId="0" applyNumberFormat="1" applyFont="1" applyBorder="1" applyAlignment="1">
      <alignment vertical="center"/>
    </xf>
    <xf numFmtId="177" fontId="34" fillId="0" borderId="54" xfId="0" applyNumberFormat="1" applyFont="1" applyBorder="1" applyAlignment="1">
      <alignment vertical="center"/>
    </xf>
    <xf numFmtId="177" fontId="36" fillId="0" borderId="54" xfId="0" applyNumberFormat="1" applyFont="1" applyBorder="1" applyAlignment="1">
      <alignment vertical="center"/>
    </xf>
    <xf numFmtId="177" fontId="37" fillId="0" borderId="31" xfId="0" applyNumberFormat="1" applyFont="1" applyBorder="1" applyAlignment="1">
      <alignment vertical="center"/>
    </xf>
    <xf numFmtId="177" fontId="38" fillId="0" borderId="29" xfId="0" applyNumberFormat="1" applyFont="1" applyBorder="1" applyAlignment="1">
      <alignment vertical="center"/>
    </xf>
    <xf numFmtId="177" fontId="34" fillId="0" borderId="54" xfId="0" applyNumberFormat="1" applyFont="1" applyFill="1" applyBorder="1" applyAlignment="1">
      <alignment vertical="center"/>
    </xf>
    <xf numFmtId="177" fontId="14" fillId="0" borderId="16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26" xfId="36" applyNumberFormat="1" applyFont="1" applyFill="1" applyBorder="1" applyAlignment="1" applyProtection="1">
      <alignment horizontal="right" vertical="center"/>
      <protection locked="0"/>
    </xf>
    <xf numFmtId="177" fontId="11" fillId="0" borderId="19" xfId="0" applyNumberFormat="1" applyFont="1" applyFill="1" applyBorder="1" applyAlignment="1" applyProtection="1">
      <alignment horizontal="right" vertical="center" wrapText="1"/>
      <protection/>
    </xf>
    <xf numFmtId="177" fontId="11" fillId="0" borderId="0" xfId="0" applyNumberFormat="1" applyFont="1" applyFill="1" applyBorder="1" applyAlignment="1">
      <alignment horizontal="right" vertical="center" wrapText="1"/>
    </xf>
    <xf numFmtId="177" fontId="28" fillId="0" borderId="29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0" fontId="12" fillId="0" borderId="18" xfId="0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vertical="center"/>
      <protection/>
    </xf>
    <xf numFmtId="0" fontId="11" fillId="0" borderId="26" xfId="0" applyFont="1" applyFill="1" applyBorder="1" applyAlignment="1" applyProtection="1">
      <alignment horizontal="center" vertical="center" wrapText="1"/>
      <protection locked="0"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vertical="center"/>
      <protection/>
    </xf>
    <xf numFmtId="49" fontId="0" fillId="0" borderId="49" xfId="0" applyNumberFormat="1" applyFill="1" applyBorder="1" applyAlignment="1" applyProtection="1">
      <alignment vertical="center"/>
      <protection/>
    </xf>
    <xf numFmtId="177" fontId="20" fillId="0" borderId="26" xfId="0" applyNumberFormat="1" applyFont="1" applyFill="1" applyBorder="1" applyAlignment="1" applyProtection="1">
      <alignment vertical="center"/>
      <protection locked="0"/>
    </xf>
    <xf numFmtId="177" fontId="20" fillId="0" borderId="26" xfId="0" applyNumberFormat="1" applyFont="1" applyFill="1" applyBorder="1" applyAlignment="1" applyProtection="1">
      <alignment vertical="center"/>
      <protection/>
    </xf>
    <xf numFmtId="177" fontId="17" fillId="0" borderId="19" xfId="0" applyNumberFormat="1" applyFont="1" applyFill="1" applyBorder="1" applyAlignment="1" applyProtection="1">
      <alignment vertical="center"/>
      <protection/>
    </xf>
    <xf numFmtId="49" fontId="2" fillId="0" borderId="0" xfId="36" applyNumberFormat="1" applyFill="1" applyBorder="1" applyAlignment="1" applyProtection="1">
      <alignment vertical="center"/>
      <protection/>
    </xf>
    <xf numFmtId="0" fontId="17" fillId="0" borderId="30" xfId="0" applyFont="1" applyFill="1" applyBorder="1" applyAlignment="1" applyProtection="1">
      <alignment vertical="center"/>
      <protection/>
    </xf>
    <xf numFmtId="0" fontId="17" fillId="0" borderId="22" xfId="0" applyFont="1" applyFill="1" applyBorder="1" applyAlignment="1" applyProtection="1">
      <alignment vertical="center"/>
      <protection/>
    </xf>
    <xf numFmtId="0" fontId="17" fillId="0" borderId="26" xfId="0" applyFont="1" applyFill="1" applyBorder="1" applyAlignment="1" applyProtection="1">
      <alignment vertical="center"/>
      <protection/>
    </xf>
    <xf numFmtId="0" fontId="20" fillId="0" borderId="26" xfId="0" applyFont="1" applyFill="1" applyBorder="1" applyAlignment="1" applyProtection="1">
      <alignment vertical="center"/>
      <protection/>
    </xf>
    <xf numFmtId="49" fontId="2" fillId="0" borderId="0" xfId="36" applyNumberFormat="1" applyFont="1" applyFill="1" applyBorder="1" applyAlignment="1" applyProtection="1">
      <alignment vertical="center"/>
      <protection/>
    </xf>
    <xf numFmtId="0" fontId="2" fillId="0" borderId="49" xfId="36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2" fillId="0" borderId="0" xfId="36" applyFill="1" applyBorder="1" applyAlignment="1" applyProtection="1">
      <alignment horizontal="left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17" fillId="0" borderId="46" xfId="0" applyFont="1" applyFill="1" applyBorder="1" applyAlignment="1" applyProtection="1">
      <alignment vertical="center"/>
      <protection/>
    </xf>
    <xf numFmtId="0" fontId="20" fillId="0" borderId="19" xfId="0" applyFont="1" applyFill="1" applyBorder="1" applyAlignment="1" applyProtection="1">
      <alignment horizontal="left" vertical="center"/>
      <protection/>
    </xf>
    <xf numFmtId="0" fontId="20" fillId="0" borderId="31" xfId="0" applyFont="1" applyFill="1" applyBorder="1" applyAlignment="1" applyProtection="1">
      <alignment horizontal="left" vertical="center"/>
      <protection/>
    </xf>
    <xf numFmtId="0" fontId="20" fillId="0" borderId="31" xfId="0" applyFont="1" applyFill="1" applyBorder="1" applyAlignment="1" applyProtection="1">
      <alignment horizontal="left" vertical="center"/>
      <protection/>
    </xf>
    <xf numFmtId="0" fontId="20" fillId="0" borderId="19" xfId="0" applyFont="1" applyFill="1" applyBorder="1" applyAlignment="1" applyProtection="1">
      <alignment horizontal="left" vertical="center"/>
      <protection/>
    </xf>
    <xf numFmtId="0" fontId="20" fillId="0" borderId="30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left" vertical="center"/>
      <protection/>
    </xf>
    <xf numFmtId="0" fontId="20" fillId="0" borderId="22" xfId="0" applyFont="1" applyFill="1" applyBorder="1" applyAlignment="1" applyProtection="1">
      <alignment vertical="center"/>
      <protection/>
    </xf>
    <xf numFmtId="177" fontId="17" fillId="0" borderId="31" xfId="0" applyNumberFormat="1" applyFont="1" applyFill="1" applyBorder="1" applyAlignment="1" applyProtection="1">
      <alignment vertical="center"/>
      <protection/>
    </xf>
    <xf numFmtId="0" fontId="20" fillId="0" borderId="55" xfId="0" applyFont="1" applyFill="1" applyBorder="1" applyAlignment="1" applyProtection="1">
      <alignment vertical="center"/>
      <protection/>
    </xf>
    <xf numFmtId="0" fontId="20" fillId="0" borderId="56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 locked="0"/>
    </xf>
    <xf numFmtId="176" fontId="16" fillId="0" borderId="20" xfId="0" applyNumberFormat="1" applyFont="1" applyFill="1" applyBorder="1" applyAlignment="1">
      <alignment vertical="center"/>
    </xf>
    <xf numFmtId="177" fontId="16" fillId="0" borderId="57" xfId="0" applyNumberFormat="1" applyFont="1" applyFill="1" applyBorder="1" applyAlignment="1">
      <alignment horizontal="right" vertical="center" wrapText="1"/>
    </xf>
    <xf numFmtId="177" fontId="16" fillId="0" borderId="20" xfId="0" applyNumberFormat="1" applyFont="1" applyFill="1" applyBorder="1" applyAlignment="1">
      <alignment horizontal="right" vertical="center" wrapText="1"/>
    </xf>
    <xf numFmtId="177" fontId="16" fillId="0" borderId="29" xfId="0" applyNumberFormat="1" applyFont="1" applyFill="1" applyBorder="1" applyAlignment="1">
      <alignment horizontal="right" vertical="center" wrapText="1"/>
    </xf>
    <xf numFmtId="177" fontId="16" fillId="0" borderId="51" xfId="0" applyNumberFormat="1" applyFont="1" applyFill="1" applyBorder="1" applyAlignment="1">
      <alignment horizontal="right" vertical="center" wrapText="1"/>
    </xf>
    <xf numFmtId="177" fontId="16" fillId="0" borderId="16" xfId="0" applyNumberFormat="1" applyFont="1" applyFill="1" applyBorder="1" applyAlignment="1">
      <alignment horizontal="right" vertical="center" wrapText="1"/>
    </xf>
    <xf numFmtId="177" fontId="13" fillId="0" borderId="31" xfId="0" applyNumberFormat="1" applyFont="1" applyFill="1" applyBorder="1" applyAlignment="1">
      <alignment horizontal="right" vertical="center" wrapText="1"/>
    </xf>
    <xf numFmtId="0" fontId="16" fillId="0" borderId="28" xfId="0" applyFont="1" applyBorder="1" applyAlignment="1">
      <alignment vertical="center"/>
    </xf>
    <xf numFmtId="0" fontId="22" fillId="0" borderId="58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177" fontId="16" fillId="0" borderId="56" xfId="0" applyNumberFormat="1" applyFont="1" applyFill="1" applyBorder="1" applyAlignment="1">
      <alignment horizontal="right" vertical="center" wrapText="1"/>
    </xf>
    <xf numFmtId="177" fontId="13" fillId="0" borderId="22" xfId="0" applyNumberFormat="1" applyFont="1" applyFill="1" applyBorder="1" applyAlignment="1">
      <alignment horizontal="right" vertical="center" wrapText="1"/>
    </xf>
    <xf numFmtId="0" fontId="17" fillId="0" borderId="17" xfId="0" applyFont="1" applyFill="1" applyBorder="1" applyAlignment="1" applyProtection="1">
      <alignment vertical="center" wrapText="1"/>
      <protection/>
    </xf>
    <xf numFmtId="177" fontId="20" fillId="0" borderId="46" xfId="0" applyNumberFormat="1" applyFont="1" applyFill="1" applyBorder="1" applyAlignment="1" applyProtection="1">
      <alignment vertical="center"/>
      <protection/>
    </xf>
    <xf numFmtId="0" fontId="20" fillId="0" borderId="26" xfId="0" applyFont="1" applyFill="1" applyBorder="1" applyAlignment="1" applyProtection="1">
      <alignment vertical="center"/>
      <protection/>
    </xf>
    <xf numFmtId="0" fontId="20" fillId="0" borderId="45" xfId="0" applyFont="1" applyFill="1" applyBorder="1" applyAlignment="1" applyProtection="1">
      <alignment vertical="center"/>
      <protection/>
    </xf>
    <xf numFmtId="0" fontId="20" fillId="0" borderId="17" xfId="0" applyFont="1" applyFill="1" applyBorder="1" applyAlignment="1" applyProtection="1">
      <alignment vertical="center"/>
      <protection/>
    </xf>
    <xf numFmtId="0" fontId="20" fillId="0" borderId="46" xfId="0" applyFont="1" applyFill="1" applyBorder="1" applyAlignment="1" applyProtection="1">
      <alignment vertical="center"/>
      <protection/>
    </xf>
    <xf numFmtId="0" fontId="10" fillId="0" borderId="19" xfId="0" applyFont="1" applyFill="1" applyBorder="1" applyAlignment="1" applyProtection="1">
      <alignment/>
      <protection/>
    </xf>
    <xf numFmtId="177" fontId="20" fillId="0" borderId="19" xfId="0" applyNumberFormat="1" applyFont="1" applyFill="1" applyBorder="1" applyAlignment="1" applyProtection="1">
      <alignment horizontal="right" vertical="center"/>
      <protection/>
    </xf>
    <xf numFmtId="0" fontId="20" fillId="0" borderId="10" xfId="0" applyFont="1" applyFill="1" applyBorder="1" applyAlignment="1" applyProtection="1">
      <alignment vertical="center"/>
      <protection/>
    </xf>
    <xf numFmtId="0" fontId="20" fillId="0" borderId="26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20" fillId="0" borderId="20" xfId="0" applyFont="1" applyFill="1" applyBorder="1" applyAlignment="1" applyProtection="1">
      <alignment vertical="center"/>
      <protection/>
    </xf>
    <xf numFmtId="0" fontId="17" fillId="0" borderId="59" xfId="0" applyFont="1" applyFill="1" applyBorder="1" applyAlignment="1" applyProtection="1">
      <alignment vertical="center"/>
      <protection/>
    </xf>
    <xf numFmtId="177" fontId="17" fillId="0" borderId="60" xfId="0" applyNumberFormat="1" applyFont="1" applyFill="1" applyBorder="1" applyAlignment="1" applyProtection="1">
      <alignment vertical="center"/>
      <protection locked="0"/>
    </xf>
    <xf numFmtId="177" fontId="17" fillId="0" borderId="60" xfId="0" applyNumberFormat="1" applyFont="1" applyFill="1" applyBorder="1" applyAlignment="1" applyProtection="1">
      <alignment vertical="center"/>
      <protection/>
    </xf>
    <xf numFmtId="0" fontId="20" fillId="0" borderId="61" xfId="0" applyFont="1" applyFill="1" applyBorder="1" applyAlignment="1" applyProtection="1">
      <alignment vertical="center"/>
      <protection/>
    </xf>
    <xf numFmtId="0" fontId="20" fillId="0" borderId="59" xfId="0" applyFont="1" applyFill="1" applyBorder="1" applyAlignment="1" applyProtection="1">
      <alignment vertical="center"/>
      <protection/>
    </xf>
    <xf numFmtId="0" fontId="17" fillId="0" borderId="62" xfId="0" applyFont="1" applyFill="1" applyBorder="1" applyAlignment="1" applyProtection="1">
      <alignment vertical="center"/>
      <protection/>
    </xf>
    <xf numFmtId="177" fontId="17" fillId="0" borderId="59" xfId="0" applyNumberFormat="1" applyFont="1" applyFill="1" applyBorder="1" applyAlignment="1" applyProtection="1">
      <alignment vertical="center"/>
      <protection/>
    </xf>
    <xf numFmtId="0" fontId="17" fillId="0" borderId="49" xfId="0" applyFont="1" applyFill="1" applyBorder="1" applyAlignment="1" applyProtection="1">
      <alignment vertical="center"/>
      <protection/>
    </xf>
    <xf numFmtId="177" fontId="17" fillId="0" borderId="30" xfId="0" applyNumberFormat="1" applyFont="1" applyFill="1" applyBorder="1" applyAlignment="1" applyProtection="1">
      <alignment vertical="center"/>
      <protection/>
    </xf>
    <xf numFmtId="177" fontId="17" fillId="0" borderId="49" xfId="0" applyNumberFormat="1" applyFont="1" applyFill="1" applyBorder="1" applyAlignment="1" applyProtection="1">
      <alignment vertical="center"/>
      <protection/>
    </xf>
    <xf numFmtId="177" fontId="17" fillId="0" borderId="30" xfId="0" applyNumberFormat="1" applyFont="1" applyFill="1" applyBorder="1" applyAlignment="1" applyProtection="1">
      <alignment vertical="center"/>
      <protection locked="0"/>
    </xf>
    <xf numFmtId="177" fontId="17" fillId="0" borderId="49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vertical="center"/>
    </xf>
    <xf numFmtId="177" fontId="11" fillId="0" borderId="63" xfId="0" applyNumberFormat="1" applyFont="1" applyFill="1" applyBorder="1" applyAlignment="1">
      <alignment horizontal="right" vertical="center"/>
    </xf>
    <xf numFmtId="177" fontId="11" fillId="0" borderId="63" xfId="0" applyNumberFormat="1" applyFont="1" applyFill="1" applyBorder="1" applyAlignment="1">
      <alignment vertical="center"/>
    </xf>
    <xf numFmtId="177" fontId="18" fillId="0" borderId="63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5" fillId="0" borderId="18" xfId="0" applyFont="1" applyFill="1" applyBorder="1" applyAlignment="1" applyProtection="1">
      <alignment horizontal="right" vertical="center" wrapText="1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vertical="center"/>
      <protection locked="0"/>
    </xf>
    <xf numFmtId="0" fontId="0" fillId="0" borderId="49" xfId="0" applyFill="1" applyBorder="1" applyAlignment="1" applyProtection="1">
      <alignment vertical="center"/>
      <protection locked="0"/>
    </xf>
    <xf numFmtId="0" fontId="14" fillId="0" borderId="29" xfId="0" applyFont="1" applyFill="1" applyBorder="1" applyAlignment="1" applyProtection="1">
      <alignment vertical="center"/>
      <protection locked="0"/>
    </xf>
    <xf numFmtId="177" fontId="14" fillId="0" borderId="29" xfId="0" applyNumberFormat="1" applyFont="1" applyFill="1" applyBorder="1" applyAlignment="1" applyProtection="1">
      <alignment vertical="center"/>
      <protection locked="0"/>
    </xf>
    <xf numFmtId="0" fontId="14" fillId="0" borderId="30" xfId="0" applyFont="1" applyFill="1" applyBorder="1" applyAlignment="1" applyProtection="1">
      <alignment vertical="center"/>
      <protection locked="0"/>
    </xf>
    <xf numFmtId="177" fontId="14" fillId="0" borderId="30" xfId="0" applyNumberFormat="1" applyFont="1" applyFill="1" applyBorder="1" applyAlignment="1" applyProtection="1">
      <alignment vertical="center"/>
      <protection locked="0"/>
    </xf>
    <xf numFmtId="177" fontId="14" fillId="0" borderId="49" xfId="0" applyNumberFormat="1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 locked="0"/>
    </xf>
    <xf numFmtId="0" fontId="14" fillId="0" borderId="31" xfId="0" applyFont="1" applyFill="1" applyBorder="1" applyAlignment="1" applyProtection="1">
      <alignment vertical="center"/>
      <protection locked="0"/>
    </xf>
    <xf numFmtId="177" fontId="14" fillId="0" borderId="31" xfId="0" applyNumberFormat="1" applyFont="1" applyFill="1" applyBorder="1" applyAlignment="1" applyProtection="1">
      <alignment vertical="center"/>
      <protection locked="0"/>
    </xf>
    <xf numFmtId="177" fontId="11" fillId="0" borderId="19" xfId="0" applyNumberFormat="1" applyFont="1" applyFill="1" applyBorder="1" applyAlignment="1" applyProtection="1">
      <alignment vertical="center"/>
      <protection locked="0"/>
    </xf>
    <xf numFmtId="0" fontId="0" fillId="0" borderId="42" xfId="0" applyFill="1" applyBorder="1" applyAlignment="1" applyProtection="1">
      <alignment vertical="center"/>
      <protection locked="0"/>
    </xf>
    <xf numFmtId="0" fontId="14" fillId="0" borderId="29" xfId="0" applyFont="1" applyFill="1" applyBorder="1" applyAlignment="1" applyProtection="1">
      <alignment vertical="center"/>
      <protection/>
    </xf>
    <xf numFmtId="177" fontId="14" fillId="0" borderId="29" xfId="0" applyNumberFormat="1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177" fontId="14" fillId="0" borderId="30" xfId="0" applyNumberFormat="1" applyFont="1" applyFill="1" applyBorder="1" applyAlignment="1" applyProtection="1">
      <alignment vertical="center"/>
      <protection/>
    </xf>
    <xf numFmtId="0" fontId="0" fillId="0" borderId="30" xfId="0" applyFill="1" applyBorder="1" applyAlignment="1" applyProtection="1">
      <alignment vertical="center"/>
      <protection locked="0"/>
    </xf>
    <xf numFmtId="177" fontId="14" fillId="0" borderId="17" xfId="0" applyNumberFormat="1" applyFont="1" applyFill="1" applyBorder="1" applyAlignment="1" applyProtection="1">
      <alignment vertical="center"/>
      <protection/>
    </xf>
    <xf numFmtId="177" fontId="10" fillId="0" borderId="30" xfId="0" applyNumberFormat="1" applyFont="1" applyFill="1" applyBorder="1" applyAlignment="1" applyProtection="1">
      <alignment vertical="center"/>
      <protection locked="0"/>
    </xf>
    <xf numFmtId="0" fontId="14" fillId="0" borderId="31" xfId="0" applyFont="1" applyFill="1" applyBorder="1" applyAlignment="1" applyProtection="1">
      <alignment vertical="center"/>
      <protection/>
    </xf>
    <xf numFmtId="177" fontId="14" fillId="0" borderId="31" xfId="0" applyNumberFormat="1" applyFont="1" applyFill="1" applyBorder="1" applyAlignment="1" applyProtection="1">
      <alignment vertical="center"/>
      <protection/>
    </xf>
    <xf numFmtId="0" fontId="11" fillId="0" borderId="21" xfId="0" applyFont="1" applyFill="1" applyBorder="1" applyAlignment="1" applyProtection="1">
      <alignment vertical="center"/>
      <protection/>
    </xf>
    <xf numFmtId="177" fontId="11" fillId="0" borderId="21" xfId="0" applyNumberFormat="1" applyFont="1" applyFill="1" applyBorder="1" applyAlignment="1" applyProtection="1">
      <alignment vertical="center"/>
      <protection/>
    </xf>
    <xf numFmtId="177" fontId="11" fillId="0" borderId="21" xfId="0" applyNumberFormat="1" applyFont="1" applyFill="1" applyBorder="1" applyAlignment="1" applyProtection="1">
      <alignment vertical="center"/>
      <protection locked="0"/>
    </xf>
    <xf numFmtId="0" fontId="11" fillId="0" borderId="31" xfId="0" applyFont="1" applyFill="1" applyBorder="1" applyAlignment="1" applyProtection="1">
      <alignment vertical="center"/>
      <protection/>
    </xf>
    <xf numFmtId="177" fontId="11" fillId="0" borderId="31" xfId="0" applyNumberFormat="1" applyFont="1" applyFill="1" applyBorder="1" applyAlignment="1" applyProtection="1">
      <alignment vertical="center"/>
      <protection/>
    </xf>
    <xf numFmtId="177" fontId="11" fillId="0" borderId="31" xfId="0" applyNumberFormat="1" applyFont="1" applyFill="1" applyBorder="1" applyAlignment="1" applyProtection="1">
      <alignment vertical="center"/>
      <protection locked="0"/>
    </xf>
    <xf numFmtId="0" fontId="14" fillId="0" borderId="30" xfId="0" applyFont="1" applyFill="1" applyBorder="1" applyAlignment="1" applyProtection="1">
      <alignment horizontal="left" vertical="center"/>
      <protection/>
    </xf>
    <xf numFmtId="0" fontId="14" fillId="0" borderId="25" xfId="0" applyFont="1" applyFill="1" applyBorder="1" applyAlignment="1" applyProtection="1">
      <alignment vertical="center"/>
      <protection/>
    </xf>
    <xf numFmtId="177" fontId="14" fillId="0" borderId="25" xfId="0" applyNumberFormat="1" applyFont="1" applyFill="1" applyBorder="1" applyAlignment="1" applyProtection="1">
      <alignment vertical="center"/>
      <protection/>
    </xf>
    <xf numFmtId="177" fontId="14" fillId="0" borderId="25" xfId="0" applyNumberFormat="1" applyFont="1" applyFill="1" applyBorder="1" applyAlignment="1" applyProtection="1">
      <alignment vertical="center"/>
      <protection locked="0"/>
    </xf>
    <xf numFmtId="177" fontId="11" fillId="0" borderId="34" xfId="0" applyNumberFormat="1" applyFont="1" applyFill="1" applyBorder="1" applyAlignment="1" applyProtection="1">
      <alignment vertical="center"/>
      <protection locked="0"/>
    </xf>
    <xf numFmtId="1" fontId="17" fillId="0" borderId="19" xfId="48" applyNumberFormat="1" applyFont="1" applyFill="1" applyBorder="1" applyAlignment="1">
      <alignment horizontal="center" vertical="center" wrapText="1"/>
      <protection/>
    </xf>
    <xf numFmtId="177" fontId="20" fillId="0" borderId="21" xfId="49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>
      <alignment horizontal="right" vertical="center" wrapText="1"/>
    </xf>
    <xf numFmtId="177" fontId="11" fillId="0" borderId="28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177" fontId="11" fillId="0" borderId="11" xfId="0" applyNumberFormat="1" applyFont="1" applyFill="1" applyBorder="1" applyAlignment="1" applyProtection="1">
      <alignment horizontal="right" vertical="center" wrapText="1"/>
      <protection/>
    </xf>
    <xf numFmtId="0" fontId="11" fillId="0" borderId="11" xfId="36" applyFont="1" applyFill="1" applyBorder="1" applyAlignment="1" applyProtection="1">
      <alignment horizontal="left" vertical="center"/>
      <protection locked="0"/>
    </xf>
    <xf numFmtId="0" fontId="11" fillId="0" borderId="51" xfId="36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177" fontId="11" fillId="0" borderId="56" xfId="0" applyNumberFormat="1" applyFont="1" applyFill="1" applyBorder="1" applyAlignment="1" applyProtection="1">
      <alignment horizontal="right" vertical="center" wrapText="1"/>
      <protection/>
    </xf>
    <xf numFmtId="0" fontId="15" fillId="0" borderId="18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6" fillId="0" borderId="0" xfId="0" applyFont="1" applyFill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/>
    </xf>
    <xf numFmtId="177" fontId="14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7" fontId="0" fillId="0" borderId="0" xfId="0" applyNumberFormat="1" applyFill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177" fontId="14" fillId="0" borderId="19" xfId="36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177" fontId="1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/>
    </xf>
    <xf numFmtId="177" fontId="7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177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177" fontId="10" fillId="0" borderId="36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24" xfId="0" applyFont="1" applyFill="1" applyBorder="1" applyAlignment="1" applyProtection="1">
      <alignment horizontal="left" vertical="center"/>
      <protection/>
    </xf>
    <xf numFmtId="176" fontId="9" fillId="0" borderId="58" xfId="0" applyNumberFormat="1" applyFont="1" applyFill="1" applyBorder="1" applyAlignment="1" applyProtection="1">
      <alignment horizontal="right" vertical="center"/>
      <protection/>
    </xf>
    <xf numFmtId="177" fontId="9" fillId="0" borderId="28" xfId="0" applyNumberFormat="1" applyFont="1" applyFill="1" applyBorder="1" applyAlignment="1" applyProtection="1">
      <alignment horizontal="right" vertical="center" shrinkToFit="1"/>
      <protection/>
    </xf>
    <xf numFmtId="177" fontId="9" fillId="0" borderId="58" xfId="0" applyNumberFormat="1" applyFont="1" applyFill="1" applyBorder="1" applyAlignment="1" applyProtection="1">
      <alignment horizontal="right" vertical="center" shrinkToFit="1"/>
      <protection/>
    </xf>
    <xf numFmtId="0" fontId="8" fillId="0" borderId="17" xfId="36" applyFont="1" applyFill="1" applyBorder="1" applyAlignment="1" applyProtection="1">
      <alignment horizontal="left" vertical="center"/>
      <protection/>
    </xf>
    <xf numFmtId="176" fontId="8" fillId="0" borderId="50" xfId="36" applyNumberFormat="1" applyFont="1" applyFill="1" applyBorder="1" applyAlignment="1" applyProtection="1">
      <alignment horizontal="right" vertical="center"/>
      <protection/>
    </xf>
    <xf numFmtId="177" fontId="9" fillId="0" borderId="48" xfId="0" applyNumberFormat="1" applyFont="1" applyFill="1" applyBorder="1" applyAlignment="1" applyProtection="1">
      <alignment horizontal="right" vertical="center" shrinkToFit="1"/>
      <protection/>
    </xf>
    <xf numFmtId="177" fontId="9" fillId="0" borderId="50" xfId="0" applyNumberFormat="1" applyFont="1" applyFill="1" applyBorder="1" applyAlignment="1" applyProtection="1">
      <alignment horizontal="right" vertical="center" shrinkToFit="1"/>
      <protection/>
    </xf>
    <xf numFmtId="0" fontId="9" fillId="0" borderId="0" xfId="0" applyFont="1" applyFill="1" applyBorder="1" applyAlignment="1">
      <alignment horizontal="right" vertical="center" wrapText="1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177" fontId="9" fillId="0" borderId="64" xfId="0" applyNumberFormat="1" applyFont="1" applyFill="1" applyBorder="1" applyAlignment="1" applyProtection="1">
      <alignment horizontal="right" vertical="center" wrapText="1"/>
      <protection/>
    </xf>
    <xf numFmtId="177" fontId="9" fillId="0" borderId="56" xfId="0" applyNumberFormat="1" applyFont="1" applyFill="1" applyBorder="1" applyAlignment="1" applyProtection="1">
      <alignment horizontal="right" vertical="center" wrapText="1"/>
      <protection/>
    </xf>
    <xf numFmtId="0" fontId="9" fillId="0" borderId="24" xfId="0" applyFont="1" applyFill="1" applyBorder="1" applyAlignment="1" applyProtection="1">
      <alignment horizontal="left" vertical="center"/>
      <protection locked="0"/>
    </xf>
    <xf numFmtId="177" fontId="9" fillId="0" borderId="64" xfId="0" applyNumberFormat="1" applyFont="1" applyFill="1" applyBorder="1" applyAlignment="1" applyProtection="1">
      <alignment horizontal="right" vertical="center" wrapText="1"/>
      <protection/>
    </xf>
    <xf numFmtId="0" fontId="17" fillId="0" borderId="22" xfId="36" applyFont="1" applyFill="1" applyBorder="1" applyAlignment="1" applyProtection="1">
      <alignment horizontal="left" vertical="center"/>
      <protection locked="0"/>
    </xf>
    <xf numFmtId="177" fontId="11" fillId="0" borderId="65" xfId="0" applyNumberFormat="1" applyFont="1" applyFill="1" applyBorder="1" applyAlignment="1" applyProtection="1">
      <alignment horizontal="right" vertical="center" wrapText="1"/>
      <protection/>
    </xf>
    <xf numFmtId="177" fontId="1" fillId="0" borderId="0" xfId="0" applyNumberFormat="1" applyFont="1" applyFill="1" applyBorder="1" applyAlignment="1" applyProtection="1">
      <alignment horizontal="center"/>
      <protection/>
    </xf>
    <xf numFmtId="177" fontId="14" fillId="0" borderId="32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 applyProtection="1">
      <alignment/>
      <protection locked="0"/>
    </xf>
    <xf numFmtId="177" fontId="14" fillId="0" borderId="0" xfId="0" applyNumberFormat="1" applyFont="1" applyFill="1" applyBorder="1" applyAlignment="1" applyProtection="1">
      <alignment/>
      <protection locked="0"/>
    </xf>
    <xf numFmtId="177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14" fillId="0" borderId="35" xfId="0" applyFont="1" applyFill="1" applyBorder="1" applyAlignment="1" applyProtection="1">
      <alignment vertical="center"/>
      <protection locked="0"/>
    </xf>
    <xf numFmtId="177" fontId="0" fillId="0" borderId="0" xfId="0" applyNumberFormat="1" applyFill="1" applyAlignment="1">
      <alignment/>
    </xf>
    <xf numFmtId="0" fontId="11" fillId="0" borderId="10" xfId="36" applyFont="1" applyFill="1" applyBorder="1" applyAlignment="1" applyProtection="1">
      <alignment horizontal="left" vertical="center"/>
      <protection locked="0"/>
    </xf>
    <xf numFmtId="0" fontId="11" fillId="0" borderId="24" xfId="36" applyFont="1" applyFill="1" applyBorder="1" applyAlignment="1" applyProtection="1">
      <alignment horizontal="left" vertical="center"/>
      <protection locked="0"/>
    </xf>
    <xf numFmtId="0" fontId="1" fillId="0" borderId="0" xfId="36" applyFont="1" applyFill="1" applyBorder="1" applyAlignment="1" applyProtection="1">
      <alignment horizontal="left" vertical="center"/>
      <protection locked="0"/>
    </xf>
    <xf numFmtId="177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7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177" fontId="11" fillId="0" borderId="19" xfId="0" applyNumberFormat="1" applyFont="1" applyFill="1" applyBorder="1" applyAlignment="1" applyProtection="1">
      <alignment horizontal="right" vertical="center"/>
      <protection/>
    </xf>
    <xf numFmtId="49" fontId="11" fillId="0" borderId="21" xfId="0" applyNumberFormat="1" applyFont="1" applyFill="1" applyBorder="1" applyAlignment="1" applyProtection="1">
      <alignment horizontal="center" vertical="center" wrapText="1"/>
      <protection/>
    </xf>
    <xf numFmtId="177" fontId="14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Fill="1" applyBorder="1" applyAlignment="1" applyProtection="1">
      <alignment horizontal="right" vertical="center" wrapText="1"/>
      <protection/>
    </xf>
    <xf numFmtId="177" fontId="20" fillId="0" borderId="66" xfId="0" applyNumberFormat="1" applyFont="1" applyFill="1" applyBorder="1" applyAlignment="1" applyProtection="1">
      <alignment vertical="center"/>
      <protection/>
    </xf>
    <xf numFmtId="0" fontId="26" fillId="0" borderId="18" xfId="0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7" fillId="0" borderId="30" xfId="0" applyFont="1" applyBorder="1" applyAlignment="1">
      <alignment vertical="center"/>
    </xf>
    <xf numFmtId="177" fontId="28" fillId="0" borderId="29" xfId="0" applyNumberFormat="1" applyFont="1" applyBorder="1" applyAlignment="1">
      <alignment vertical="center"/>
    </xf>
    <xf numFmtId="177" fontId="28" fillId="0" borderId="37" xfId="0" applyNumberFormat="1" applyFont="1" applyBorder="1" applyAlignment="1">
      <alignment vertical="center"/>
    </xf>
    <xf numFmtId="0" fontId="28" fillId="0" borderId="30" xfId="0" applyFont="1" applyBorder="1" applyAlignment="1">
      <alignment vertical="center"/>
    </xf>
    <xf numFmtId="177" fontId="28" fillId="0" borderId="30" xfId="0" applyNumberFormat="1" applyFont="1" applyBorder="1" applyAlignment="1">
      <alignment vertical="center"/>
    </xf>
    <xf numFmtId="177" fontId="28" fillId="0" borderId="49" xfId="0" applyNumberFormat="1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177" fontId="28" fillId="0" borderId="31" xfId="0" applyNumberFormat="1" applyFont="1" applyBorder="1" applyAlignment="1">
      <alignment vertical="center"/>
    </xf>
    <xf numFmtId="177" fontId="28" fillId="0" borderId="46" xfId="0" applyNumberFormat="1" applyFont="1" applyBorder="1" applyAlignment="1">
      <alignment vertical="center"/>
    </xf>
    <xf numFmtId="177" fontId="0" fillId="0" borderId="0" xfId="0" applyNumberFormat="1" applyAlignment="1">
      <alignment/>
    </xf>
    <xf numFmtId="0" fontId="30" fillId="0" borderId="0" xfId="0" applyFont="1" applyBorder="1" applyAlignment="1">
      <alignment/>
    </xf>
    <xf numFmtId="177" fontId="30" fillId="0" borderId="0" xfId="0" applyNumberFormat="1" applyFont="1" applyAlignment="1">
      <alignment/>
    </xf>
    <xf numFmtId="0" fontId="30" fillId="0" borderId="0" xfId="0" applyFont="1" applyAlignment="1">
      <alignment/>
    </xf>
    <xf numFmtId="0" fontId="17" fillId="0" borderId="19" xfId="49" applyFont="1" applyBorder="1" applyAlignment="1" applyProtection="1">
      <alignment horizontal="center" vertical="center"/>
      <protection/>
    </xf>
    <xf numFmtId="177" fontId="17" fillId="0" borderId="19" xfId="49" applyNumberFormat="1" applyFont="1" applyBorder="1" applyAlignment="1" applyProtection="1">
      <alignment horizontal="center" vertical="center" wrapText="1"/>
      <protection/>
    </xf>
    <xf numFmtId="1" fontId="17" fillId="0" borderId="19" xfId="48" applyNumberFormat="1" applyFont="1" applyBorder="1" applyAlignment="1">
      <alignment horizontal="center" vertical="center" wrapText="1"/>
      <protection/>
    </xf>
    <xf numFmtId="177" fontId="30" fillId="0" borderId="0" xfId="49" applyNumberFormat="1" applyFont="1">
      <alignment/>
      <protection/>
    </xf>
    <xf numFmtId="0" fontId="43" fillId="0" borderId="1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54" xfId="0" applyFont="1" applyBorder="1" applyAlignment="1">
      <alignment vertical="center"/>
    </xf>
    <xf numFmtId="0" fontId="45" fillId="0" borderId="31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1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33" borderId="53" xfId="0" applyFont="1" applyFill="1" applyBorder="1" applyAlignment="1" applyProtection="1">
      <alignment horizontal="left" vertical="center"/>
      <protection locked="0"/>
    </xf>
    <xf numFmtId="177" fontId="11" fillId="33" borderId="12" xfId="0" applyNumberFormat="1" applyFont="1" applyFill="1" applyBorder="1" applyAlignment="1" applyProtection="1">
      <alignment horizontal="right" vertical="center"/>
      <protection locked="0"/>
    </xf>
    <xf numFmtId="177" fontId="11" fillId="33" borderId="39" xfId="0" applyNumberFormat="1" applyFont="1" applyFill="1" applyBorder="1" applyAlignment="1" applyProtection="1">
      <alignment horizontal="right" vertical="center" wrapText="1"/>
      <protection/>
    </xf>
    <xf numFmtId="177" fontId="11" fillId="33" borderId="6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horizontal="right"/>
      <protection locked="0"/>
    </xf>
    <xf numFmtId="0" fontId="14" fillId="0" borderId="53" xfId="0" applyFont="1" applyFill="1" applyBorder="1" applyAlignment="1" applyProtection="1">
      <alignment horizontal="left" vertical="center"/>
      <protection locked="0"/>
    </xf>
    <xf numFmtId="177" fontId="14" fillId="0" borderId="12" xfId="0" applyNumberFormat="1" applyFont="1" applyFill="1" applyBorder="1" applyAlignment="1" applyProtection="1">
      <alignment horizontal="right" vertical="center"/>
      <protection locked="0"/>
    </xf>
    <xf numFmtId="177" fontId="14" fillId="0" borderId="39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6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 applyProtection="1">
      <alignment horizontal="right"/>
      <protection locked="0"/>
    </xf>
    <xf numFmtId="0" fontId="14" fillId="0" borderId="53" xfId="0" applyFont="1" applyBorder="1" applyAlignment="1" applyProtection="1">
      <alignment vertical="center"/>
      <protection locked="0"/>
    </xf>
    <xf numFmtId="177" fontId="14" fillId="0" borderId="12" xfId="0" applyNumberFormat="1" applyFont="1" applyBorder="1" applyAlignment="1" applyProtection="1">
      <alignment horizontal="right" vertical="center"/>
      <protection locked="0"/>
    </xf>
    <xf numFmtId="177" fontId="0" fillId="0" borderId="0" xfId="0" applyNumberFormat="1" applyAlignment="1" applyProtection="1">
      <alignment/>
      <protection locked="0"/>
    </xf>
    <xf numFmtId="0" fontId="14" fillId="0" borderId="68" xfId="0" applyFont="1" applyBorder="1" applyAlignment="1" applyProtection="1">
      <alignment vertical="center"/>
      <protection locked="0"/>
    </xf>
    <xf numFmtId="177" fontId="14" fillId="0" borderId="15" xfId="0" applyNumberFormat="1" applyFont="1" applyBorder="1" applyAlignment="1" applyProtection="1">
      <alignment horizontal="right" vertical="center"/>
      <protection locked="0"/>
    </xf>
    <xf numFmtId="0" fontId="14" fillId="0" borderId="53" xfId="36" applyFont="1" applyFill="1" applyBorder="1" applyAlignment="1" applyProtection="1">
      <alignment vertical="center"/>
      <protection locked="0"/>
    </xf>
    <xf numFmtId="0" fontId="11" fillId="33" borderId="53" xfId="36" applyFont="1" applyFill="1" applyBorder="1" applyAlignment="1" applyProtection="1">
      <alignment horizontal="left" vertical="center"/>
      <protection locked="0"/>
    </xf>
    <xf numFmtId="177" fontId="11" fillId="33" borderId="12" xfId="36" applyNumberFormat="1" applyFont="1" applyFill="1" applyBorder="1" applyAlignment="1" applyProtection="1">
      <alignment horizontal="right" vertical="center"/>
      <protection locked="0"/>
    </xf>
    <xf numFmtId="177" fontId="11" fillId="33" borderId="69" xfId="0" applyNumberFormat="1" applyFont="1" applyFill="1" applyBorder="1" applyAlignment="1" applyProtection="1">
      <alignment horizontal="right" vertical="center" wrapText="1"/>
      <protection/>
    </xf>
    <xf numFmtId="177" fontId="11" fillId="33" borderId="70" xfId="0" applyNumberFormat="1" applyFont="1" applyFill="1" applyBorder="1" applyAlignment="1" applyProtection="1">
      <alignment horizontal="right" vertical="center" wrapText="1"/>
      <protection/>
    </xf>
    <xf numFmtId="0" fontId="11" fillId="0" borderId="53" xfId="36" applyFont="1" applyFill="1" applyBorder="1" applyAlignment="1" applyProtection="1">
      <alignment horizontal="left" vertical="center"/>
      <protection locked="0"/>
    </xf>
    <xf numFmtId="177" fontId="11" fillId="0" borderId="12" xfId="36" applyNumberFormat="1" applyFont="1" applyFill="1" applyBorder="1" applyAlignment="1" applyProtection="1">
      <alignment horizontal="right" vertical="center"/>
      <protection locked="0"/>
    </xf>
    <xf numFmtId="0" fontId="14" fillId="0" borderId="53" xfId="36" applyFont="1" applyFill="1" applyBorder="1" applyAlignment="1" applyProtection="1">
      <alignment horizontal="left" vertical="center"/>
      <protection locked="0"/>
    </xf>
    <xf numFmtId="0" fontId="11" fillId="33" borderId="71" xfId="36" applyFont="1" applyFill="1" applyBorder="1" applyAlignment="1" applyProtection="1">
      <alignment horizontal="left" vertical="center"/>
      <protection locked="0"/>
    </xf>
    <xf numFmtId="177" fontId="11" fillId="33" borderId="16" xfId="36" applyNumberFormat="1" applyFont="1" applyFill="1" applyBorder="1" applyAlignment="1" applyProtection="1">
      <alignment horizontal="right" vertical="center"/>
      <protection locked="0"/>
    </xf>
    <xf numFmtId="177" fontId="11" fillId="33" borderId="72" xfId="0" applyNumberFormat="1" applyFont="1" applyFill="1" applyBorder="1" applyAlignment="1" applyProtection="1">
      <alignment horizontal="right" vertical="center" wrapText="1"/>
      <protection/>
    </xf>
    <xf numFmtId="0" fontId="11" fillId="0" borderId="71" xfId="36" applyFont="1" applyFill="1" applyBorder="1" applyAlignment="1" applyProtection="1">
      <alignment horizontal="left" vertical="center"/>
      <protection locked="0"/>
    </xf>
    <xf numFmtId="177" fontId="11" fillId="0" borderId="16" xfId="36" applyNumberFormat="1" applyFont="1" applyFill="1" applyBorder="1" applyAlignment="1" applyProtection="1">
      <alignment horizontal="right" vertical="center"/>
      <protection locked="0"/>
    </xf>
    <xf numFmtId="177" fontId="14" fillId="0" borderId="42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6" xfId="36" applyNumberFormat="1" applyFont="1" applyFill="1" applyBorder="1" applyAlignment="1" applyProtection="1">
      <alignment horizontal="right" vertical="center"/>
      <protection locked="0"/>
    </xf>
    <xf numFmtId="177" fontId="14" fillId="0" borderId="42" xfId="0" applyNumberFormat="1" applyFont="1" applyFill="1" applyBorder="1" applyAlignment="1" applyProtection="1">
      <alignment horizontal="right" vertical="center" wrapText="1"/>
      <protection locked="0"/>
    </xf>
    <xf numFmtId="177" fontId="11" fillId="33" borderId="42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6" xfId="36" applyNumberFormat="1" applyFont="1" applyFill="1" applyBorder="1" applyAlignment="1" applyProtection="1">
      <alignment horizontal="right" vertical="center"/>
      <protection locked="0"/>
    </xf>
    <xf numFmtId="0" fontId="14" fillId="33" borderId="53" xfId="36" applyFont="1" applyFill="1" applyBorder="1" applyAlignment="1" applyProtection="1">
      <alignment horizontal="left" vertical="center"/>
      <protection locked="0"/>
    </xf>
    <xf numFmtId="177" fontId="11" fillId="33" borderId="67" xfId="0" applyNumberFormat="1" applyFont="1" applyFill="1" applyBorder="1" applyAlignment="1" applyProtection="1">
      <alignment horizontal="right" vertical="center" wrapText="1"/>
      <protection/>
    </xf>
    <xf numFmtId="177" fontId="11" fillId="33" borderId="39" xfId="0" applyNumberFormat="1" applyFont="1" applyFill="1" applyBorder="1" applyAlignment="1" applyProtection="1">
      <alignment horizontal="right" vertical="center" wrapText="1"/>
      <protection locked="0"/>
    </xf>
    <xf numFmtId="177" fontId="0" fillId="0" borderId="0" xfId="0" applyNumberFormat="1" applyBorder="1" applyAlignment="1" applyProtection="1">
      <alignment/>
      <protection locked="0"/>
    </xf>
    <xf numFmtId="0" fontId="11" fillId="33" borderId="73" xfId="0" applyFont="1" applyFill="1" applyBorder="1" applyAlignment="1" applyProtection="1">
      <alignment horizontal="left"/>
      <protection locked="0"/>
    </xf>
    <xf numFmtId="177" fontId="11" fillId="33" borderId="16" xfId="0" applyNumberFormat="1" applyFont="1" applyFill="1" applyBorder="1" applyAlignment="1" applyProtection="1">
      <alignment horizontal="right"/>
      <protection locked="0"/>
    </xf>
    <xf numFmtId="177" fontId="11" fillId="33" borderId="74" xfId="0" applyNumberFormat="1" applyFont="1" applyFill="1" applyBorder="1" applyAlignment="1" applyProtection="1">
      <alignment horizontal="right" vertical="center" wrapText="1"/>
      <protection/>
    </xf>
    <xf numFmtId="0" fontId="17" fillId="34" borderId="75" xfId="36" applyFont="1" applyFill="1" applyBorder="1" applyAlignment="1" applyProtection="1">
      <alignment horizontal="left" vertical="center"/>
      <protection locked="0"/>
    </xf>
    <xf numFmtId="177" fontId="17" fillId="34" borderId="76" xfId="36" applyNumberFormat="1" applyFont="1" applyFill="1" applyBorder="1" applyAlignment="1" applyProtection="1">
      <alignment horizontal="right" vertical="center"/>
      <protection locked="0"/>
    </xf>
    <xf numFmtId="177" fontId="9" fillId="34" borderId="77" xfId="0" applyNumberFormat="1" applyFont="1" applyFill="1" applyBorder="1" applyAlignment="1" applyProtection="1">
      <alignment horizontal="right" vertical="center" wrapText="1"/>
      <protection locked="0"/>
    </xf>
    <xf numFmtId="177" fontId="9" fillId="34" borderId="7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36" applyFill="1" applyBorder="1" applyAlignment="1" applyProtection="1">
      <alignment horizontal="left" vertical="center"/>
      <protection locked="0"/>
    </xf>
    <xf numFmtId="177" fontId="11" fillId="33" borderId="0" xfId="0" applyNumberFormat="1" applyFont="1" applyFill="1" applyBorder="1" applyAlignment="1" applyProtection="1">
      <alignment horizontal="right"/>
      <protection/>
    </xf>
    <xf numFmtId="0" fontId="2" fillId="0" borderId="0" xfId="36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177" fontId="1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right" vertical="center" wrapText="1"/>
    </xf>
    <xf numFmtId="177" fontId="11" fillId="0" borderId="18" xfId="0" applyNumberFormat="1" applyFont="1" applyFill="1" applyBorder="1" applyAlignment="1">
      <alignment horizontal="right" vertical="center" wrapText="1"/>
    </xf>
    <xf numFmtId="177" fontId="14" fillId="0" borderId="14" xfId="0" applyNumberFormat="1" applyFont="1" applyFill="1" applyBorder="1" applyAlignment="1" applyProtection="1">
      <alignment horizontal="right" vertical="center" wrapText="1"/>
      <protection/>
    </xf>
    <xf numFmtId="177" fontId="0" fillId="0" borderId="19" xfId="0" applyNumberFormat="1" applyBorder="1" applyAlignment="1" applyProtection="1">
      <alignment vertical="center"/>
      <protection locked="0"/>
    </xf>
    <xf numFmtId="177" fontId="0" fillId="0" borderId="19" xfId="0" applyNumberFormat="1" applyBorder="1" applyAlignment="1" applyProtection="1">
      <alignment vertical="center"/>
      <protection/>
    </xf>
    <xf numFmtId="0" fontId="10" fillId="0" borderId="31" xfId="0" applyFont="1" applyFill="1" applyBorder="1" applyAlignment="1" applyProtection="1">
      <alignment horizontal="left" vertical="center"/>
      <protection locked="0"/>
    </xf>
    <xf numFmtId="177" fontId="16" fillId="0" borderId="30" xfId="0" applyNumberFormat="1" applyFont="1" applyFill="1" applyBorder="1" applyAlignment="1">
      <alignment horizontal="right" vertical="center"/>
    </xf>
    <xf numFmtId="177" fontId="13" fillId="0" borderId="63" xfId="0" applyNumberFormat="1" applyFont="1" applyFill="1" applyBorder="1" applyAlignment="1">
      <alignment vertical="center"/>
    </xf>
    <xf numFmtId="177" fontId="16" fillId="0" borderId="31" xfId="0" applyNumberFormat="1" applyFont="1" applyFill="1" applyBorder="1" applyAlignment="1">
      <alignment horizontal="right" vertical="center"/>
    </xf>
    <xf numFmtId="177" fontId="13" fillId="0" borderId="63" xfId="0" applyNumberFormat="1" applyFont="1" applyFill="1" applyBorder="1" applyAlignment="1">
      <alignment horizontal="right" vertical="center"/>
    </xf>
    <xf numFmtId="177" fontId="16" fillId="0" borderId="79" xfId="0" applyNumberFormat="1" applyFont="1" applyFill="1" applyBorder="1" applyAlignment="1">
      <alignment horizontal="right" vertical="center"/>
    </xf>
    <xf numFmtId="177" fontId="13" fillId="0" borderId="80" xfId="0" applyNumberFormat="1" applyFont="1" applyFill="1" applyBorder="1" applyAlignment="1">
      <alignment horizontal="right" vertical="center"/>
    </xf>
    <xf numFmtId="177" fontId="16" fillId="0" borderId="19" xfId="0" applyNumberFormat="1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center" vertical="center" shrinkToFit="1"/>
    </xf>
    <xf numFmtId="177" fontId="16" fillId="0" borderId="29" xfId="0" applyNumberFormat="1" applyFont="1" applyFill="1" applyBorder="1" applyAlignment="1">
      <alignment horizontal="right" vertical="center"/>
    </xf>
    <xf numFmtId="177" fontId="16" fillId="0" borderId="31" xfId="0" applyNumberFormat="1" applyFont="1" applyFill="1" applyBorder="1" applyAlignment="1">
      <alignment vertical="center"/>
    </xf>
    <xf numFmtId="177" fontId="13" fillId="0" borderId="80" xfId="0" applyNumberFormat="1" applyFont="1" applyFill="1" applyBorder="1" applyAlignment="1">
      <alignment vertical="center"/>
    </xf>
    <xf numFmtId="0" fontId="13" fillId="0" borderId="2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177" fontId="16" fillId="0" borderId="31" xfId="0" applyNumberFormat="1" applyFont="1" applyFill="1" applyBorder="1" applyAlignment="1">
      <alignment horizontal="center" vertical="center"/>
    </xf>
    <xf numFmtId="177" fontId="16" fillId="0" borderId="30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vertical="center"/>
    </xf>
    <xf numFmtId="0" fontId="20" fillId="0" borderId="29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 wrapText="1"/>
    </xf>
    <xf numFmtId="0" fontId="13" fillId="0" borderId="63" xfId="0" applyFont="1" applyFill="1" applyBorder="1" applyAlignment="1">
      <alignment vertical="center"/>
    </xf>
    <xf numFmtId="0" fontId="20" fillId="0" borderId="30" xfId="0" applyFont="1" applyFill="1" applyBorder="1" applyAlignment="1">
      <alignment vertical="center"/>
    </xf>
    <xf numFmtId="0" fontId="20" fillId="0" borderId="31" xfId="0" applyFont="1" applyFill="1" applyBorder="1" applyAlignment="1">
      <alignment vertical="center"/>
    </xf>
    <xf numFmtId="0" fontId="20" fillId="0" borderId="79" xfId="0" applyFont="1" applyFill="1" applyBorder="1" applyAlignment="1">
      <alignment vertical="center"/>
    </xf>
    <xf numFmtId="3" fontId="20" fillId="0" borderId="29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/>
    </xf>
    <xf numFmtId="0" fontId="20" fillId="0" borderId="31" xfId="0" applyFont="1" applyFill="1" applyBorder="1" applyAlignment="1">
      <alignment vertical="center" wrapText="1"/>
    </xf>
    <xf numFmtId="0" fontId="13" fillId="0" borderId="81" xfId="0" applyFont="1" applyFill="1" applyBorder="1" applyAlignment="1">
      <alignment vertical="center"/>
    </xf>
    <xf numFmtId="0" fontId="13" fillId="0" borderId="80" xfId="0" applyFont="1" applyFill="1" applyBorder="1" applyAlignment="1">
      <alignment vertical="center"/>
    </xf>
    <xf numFmtId="177" fontId="16" fillId="0" borderId="19" xfId="0" applyNumberFormat="1" applyFont="1" applyFill="1" applyBorder="1" applyAlignment="1">
      <alignment horizontal="right" vertical="center" shrinkToFit="1"/>
    </xf>
    <xf numFmtId="177" fontId="20" fillId="0" borderId="17" xfId="0" applyNumberFormat="1" applyFont="1" applyFill="1" applyBorder="1" applyAlignment="1" applyProtection="1">
      <alignment vertical="center"/>
      <protection locked="0"/>
    </xf>
    <xf numFmtId="177" fontId="46" fillId="35" borderId="19" xfId="0" applyNumberFormat="1" applyFont="1" applyFill="1" applyBorder="1" applyAlignment="1" applyProtection="1">
      <alignment vertical="center"/>
      <protection locked="0"/>
    </xf>
    <xf numFmtId="177" fontId="16" fillId="0" borderId="19" xfId="0" applyNumberFormat="1" applyFont="1" applyFill="1" applyBorder="1" applyAlignment="1">
      <alignment horizontal="right" vertical="center"/>
    </xf>
    <xf numFmtId="0" fontId="20" fillId="0" borderId="31" xfId="0" applyFont="1" applyFill="1" applyBorder="1" applyAlignment="1">
      <alignment vertical="center" wrapText="1"/>
    </xf>
    <xf numFmtId="177" fontId="16" fillId="0" borderId="79" xfId="0" applyNumberFormat="1" applyFont="1" applyFill="1" applyBorder="1" applyAlignment="1">
      <alignment horizontal="center" vertical="center"/>
    </xf>
    <xf numFmtId="177" fontId="16" fillId="0" borderId="29" xfId="0" applyNumberFormat="1" applyFont="1" applyFill="1" applyBorder="1" applyAlignment="1">
      <alignment horizontal="center" vertical="center"/>
    </xf>
    <xf numFmtId="177" fontId="16" fillId="0" borderId="19" xfId="0" applyNumberFormat="1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177" fontId="8" fillId="0" borderId="31" xfId="0" applyNumberFormat="1" applyFont="1" applyFill="1" applyBorder="1" applyAlignment="1">
      <alignment vertical="center"/>
    </xf>
    <xf numFmtId="177" fontId="8" fillId="0" borderId="46" xfId="0" applyNumberFormat="1" applyFont="1" applyFill="1" applyBorder="1" applyAlignment="1">
      <alignment vertical="center"/>
    </xf>
    <xf numFmtId="177" fontId="8" fillId="0" borderId="82" xfId="0" applyNumberFormat="1" applyFont="1" applyFill="1" applyBorder="1" applyAlignment="1">
      <alignment vertical="center"/>
    </xf>
    <xf numFmtId="177" fontId="13" fillId="0" borderId="83" xfId="0" applyNumberFormat="1" applyFont="1" applyFill="1" applyBorder="1" applyAlignment="1">
      <alignment vertical="center"/>
    </xf>
    <xf numFmtId="177" fontId="13" fillId="0" borderId="81" xfId="0" applyNumberFormat="1" applyFont="1" applyFill="1" applyBorder="1" applyAlignment="1">
      <alignment vertical="center"/>
    </xf>
    <xf numFmtId="177" fontId="20" fillId="0" borderId="30" xfId="0" applyNumberFormat="1" applyFont="1" applyFill="1" applyBorder="1" applyAlignment="1" applyProtection="1">
      <alignment horizontal="right" vertical="center"/>
      <protection/>
    </xf>
    <xf numFmtId="177" fontId="17" fillId="0" borderId="60" xfId="0" applyNumberFormat="1" applyFont="1" applyFill="1" applyBorder="1" applyAlignment="1" applyProtection="1">
      <alignment vertical="center"/>
      <protection/>
    </xf>
    <xf numFmtId="0" fontId="20" fillId="0" borderId="19" xfId="0" applyFont="1" applyFill="1" applyBorder="1" applyAlignment="1" applyProtection="1">
      <alignment vertical="center"/>
      <protection/>
    </xf>
    <xf numFmtId="177" fontId="16" fillId="0" borderId="31" xfId="0" applyNumberFormat="1" applyFont="1" applyFill="1" applyBorder="1" applyAlignment="1">
      <alignment horizontal="center" vertical="center"/>
    </xf>
    <xf numFmtId="177" fontId="10" fillId="0" borderId="30" xfId="0" applyNumberFormat="1" applyFont="1" applyFill="1" applyBorder="1" applyAlignment="1">
      <alignment vertical="center"/>
    </xf>
    <xf numFmtId="177" fontId="10" fillId="0" borderId="31" xfId="0" applyNumberFormat="1" applyFont="1" applyFill="1" applyBorder="1" applyAlignment="1">
      <alignment vertical="center"/>
    </xf>
    <xf numFmtId="177" fontId="10" fillId="0" borderId="49" xfId="0" applyNumberFormat="1" applyFont="1" applyFill="1" applyBorder="1" applyAlignment="1">
      <alignment vertical="center"/>
    </xf>
    <xf numFmtId="177" fontId="10" fillId="0" borderId="46" xfId="0" applyNumberFormat="1" applyFont="1" applyFill="1" applyBorder="1" applyAlignment="1">
      <alignment vertical="center"/>
    </xf>
    <xf numFmtId="177" fontId="11" fillId="0" borderId="34" xfId="0" applyNumberFormat="1" applyFont="1" applyFill="1" applyBorder="1" applyAlignment="1" applyProtection="1">
      <alignment vertical="center"/>
      <protection/>
    </xf>
    <xf numFmtId="0" fontId="20" fillId="0" borderId="19" xfId="49" applyFont="1" applyFill="1" applyBorder="1" applyAlignment="1" applyProtection="1">
      <alignment horizontal="left" vertical="center"/>
      <protection/>
    </xf>
    <xf numFmtId="0" fontId="20" fillId="0" borderId="19" xfId="49" applyFont="1" applyFill="1" applyBorder="1" applyAlignment="1" applyProtection="1">
      <alignment vertical="center"/>
      <protection/>
    </xf>
    <xf numFmtId="177" fontId="17" fillId="0" borderId="19" xfId="49" applyNumberFormat="1" applyFont="1" applyFill="1" applyBorder="1" applyAlignment="1" applyProtection="1">
      <alignment vertical="center"/>
      <protection/>
    </xf>
    <xf numFmtId="0" fontId="17" fillId="0" borderId="19" xfId="49" applyFont="1" applyFill="1" applyBorder="1" applyAlignment="1" applyProtection="1">
      <alignment vertical="center"/>
      <protection/>
    </xf>
    <xf numFmtId="177" fontId="17" fillId="0" borderId="19" xfId="49" applyNumberFormat="1" applyFont="1" applyFill="1" applyBorder="1" applyAlignment="1" applyProtection="1">
      <alignment vertical="center"/>
      <protection/>
    </xf>
    <xf numFmtId="0" fontId="20" fillId="0" borderId="0" xfId="49" applyFont="1" applyFill="1" applyAlignment="1" applyProtection="1">
      <alignment vertical="center"/>
      <protection/>
    </xf>
    <xf numFmtId="0" fontId="30" fillId="0" borderId="0" xfId="49" applyFont="1" applyFill="1" applyAlignment="1" applyProtection="1">
      <alignment vertical="center"/>
      <protection/>
    </xf>
    <xf numFmtId="177" fontId="30" fillId="0" borderId="0" xfId="49" applyNumberFormat="1" applyFont="1" applyFill="1" applyAlignment="1" applyProtection="1">
      <alignment vertical="center"/>
      <protection/>
    </xf>
    <xf numFmtId="0" fontId="30" fillId="0" borderId="0" xfId="0" applyFont="1" applyFill="1" applyAlignment="1">
      <alignment/>
    </xf>
    <xf numFmtId="177" fontId="30" fillId="0" borderId="0" xfId="0" applyNumberFormat="1" applyFont="1" applyFill="1" applyAlignment="1">
      <alignment/>
    </xf>
    <xf numFmtId="0" fontId="16" fillId="0" borderId="79" xfId="0" applyFont="1" applyFill="1" applyBorder="1" applyAlignment="1">
      <alignment vertical="center"/>
    </xf>
    <xf numFmtId="177" fontId="16" fillId="0" borderId="38" xfId="0" applyNumberFormat="1" applyFont="1" applyFill="1" applyBorder="1" applyAlignment="1">
      <alignment horizontal="right" vertical="center"/>
    </xf>
    <xf numFmtId="0" fontId="13" fillId="0" borderId="60" xfId="0" applyFont="1" applyFill="1" applyBorder="1" applyAlignment="1">
      <alignment vertical="center"/>
    </xf>
    <xf numFmtId="177" fontId="13" fillId="0" borderId="62" xfId="0" applyNumberFormat="1" applyFont="1" applyFill="1" applyBorder="1" applyAlignment="1">
      <alignment horizontal="right" vertical="center"/>
    </xf>
    <xf numFmtId="177" fontId="13" fillId="0" borderId="60" xfId="0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vertical="center"/>
    </xf>
    <xf numFmtId="177" fontId="8" fillId="0" borderId="21" xfId="0" applyNumberFormat="1" applyFont="1" applyFill="1" applyBorder="1" applyAlignment="1">
      <alignment vertical="center"/>
    </xf>
    <xf numFmtId="0" fontId="41" fillId="0" borderId="26" xfId="0" applyFont="1" applyBorder="1" applyAlignment="1">
      <alignment vertical="center"/>
    </xf>
    <xf numFmtId="0" fontId="39" fillId="0" borderId="26" xfId="0" applyFont="1" applyBorder="1" applyAlignment="1">
      <alignment horizontal="center" vertical="center" textRotation="90" wrapText="1"/>
    </xf>
    <xf numFmtId="0" fontId="40" fillId="0" borderId="19" xfId="0" applyFont="1" applyBorder="1" applyAlignment="1">
      <alignment horizontal="center" vertical="center" textRotation="90" wrapText="1"/>
    </xf>
    <xf numFmtId="0" fontId="40" fillId="0" borderId="19" xfId="0" applyFont="1" applyBorder="1" applyAlignment="1">
      <alignment horizontal="center" vertical="center" textRotation="90" wrapText="1"/>
    </xf>
    <xf numFmtId="0" fontId="40" fillId="0" borderId="19" xfId="0" applyFont="1" applyBorder="1" applyAlignment="1">
      <alignment horizontal="center" vertical="center" textRotation="90"/>
    </xf>
    <xf numFmtId="177" fontId="43" fillId="0" borderId="19" xfId="0" applyNumberFormat="1" applyFont="1" applyBorder="1" applyAlignment="1">
      <alignment vertical="center"/>
    </xf>
    <xf numFmtId="177" fontId="45" fillId="0" borderId="19" xfId="0" applyNumberFormat="1" applyFont="1" applyBorder="1" applyAlignment="1">
      <alignment vertical="center"/>
    </xf>
    <xf numFmtId="177" fontId="45" fillId="0" borderId="31" xfId="0" applyNumberFormat="1" applyFont="1" applyBorder="1" applyAlignment="1">
      <alignment vertical="center"/>
    </xf>
    <xf numFmtId="177" fontId="43" fillId="0" borderId="29" xfId="0" applyNumberFormat="1" applyFont="1" applyBorder="1" applyAlignment="1">
      <alignment vertical="center"/>
    </xf>
    <xf numFmtId="177" fontId="40" fillId="0" borderId="54" xfId="0" applyNumberFormat="1" applyFont="1" applyBorder="1" applyAlignment="1">
      <alignment vertical="center"/>
    </xf>
    <xf numFmtId="177" fontId="39" fillId="0" borderId="54" xfId="0" applyNumberFormat="1" applyFont="1" applyBorder="1" applyAlignment="1">
      <alignment vertical="center"/>
    </xf>
    <xf numFmtId="177" fontId="43" fillId="0" borderId="31" xfId="0" applyNumberFormat="1" applyFont="1" applyBorder="1" applyAlignment="1">
      <alignment vertical="center"/>
    </xf>
    <xf numFmtId="177" fontId="45" fillId="0" borderId="29" xfId="0" applyNumberFormat="1" applyFont="1" applyBorder="1" applyAlignment="1">
      <alignment vertical="center"/>
    </xf>
    <xf numFmtId="177" fontId="40" fillId="0" borderId="54" xfId="0" applyNumberFormat="1" applyFont="1" applyFill="1" applyBorder="1" applyAlignment="1">
      <alignment vertical="center"/>
    </xf>
    <xf numFmtId="177" fontId="39" fillId="33" borderId="66" xfId="0" applyNumberFormat="1" applyFont="1" applyFill="1" applyBorder="1" applyAlignment="1">
      <alignment vertical="center"/>
    </xf>
    <xf numFmtId="0" fontId="41" fillId="0" borderId="46" xfId="0" applyFont="1" applyBorder="1" applyAlignment="1">
      <alignment vertical="center"/>
    </xf>
    <xf numFmtId="177" fontId="40" fillId="0" borderId="31" xfId="0" applyNumberFormat="1" applyFont="1" applyBorder="1" applyAlignment="1">
      <alignment vertical="center"/>
    </xf>
    <xf numFmtId="177" fontId="40" fillId="0" borderId="19" xfId="0" applyNumberFormat="1" applyFont="1" applyBorder="1" applyAlignment="1">
      <alignment vertical="center"/>
    </xf>
    <xf numFmtId="177" fontId="36" fillId="33" borderId="66" xfId="0" applyNumberFormat="1" applyFont="1" applyFill="1" applyBorder="1" applyAlignment="1">
      <alignment vertical="center"/>
    </xf>
    <xf numFmtId="0" fontId="24" fillId="0" borderId="30" xfId="0" applyFont="1" applyBorder="1" applyAlignment="1">
      <alignment vertical="center"/>
    </xf>
    <xf numFmtId="177" fontId="24" fillId="0" borderId="30" xfId="0" applyNumberFormat="1" applyFont="1" applyBorder="1" applyAlignment="1">
      <alignment vertical="center"/>
    </xf>
    <xf numFmtId="177" fontId="24" fillId="0" borderId="49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28" fillId="0" borderId="84" xfId="0" applyFont="1" applyBorder="1" applyAlignment="1">
      <alignment vertical="center"/>
    </xf>
    <xf numFmtId="177" fontId="28" fillId="0" borderId="84" xfId="0" applyNumberFormat="1" applyFont="1" applyBorder="1" applyAlignment="1">
      <alignment vertical="center"/>
    </xf>
    <xf numFmtId="177" fontId="28" fillId="0" borderId="85" xfId="0" applyNumberFormat="1" applyFont="1" applyBorder="1" applyAlignment="1">
      <alignment vertical="center"/>
    </xf>
    <xf numFmtId="0" fontId="20" fillId="0" borderId="30" xfId="0" applyFont="1" applyFill="1" applyBorder="1" applyAlignment="1" applyProtection="1">
      <alignment vertical="center" wrapText="1"/>
      <protection/>
    </xf>
    <xf numFmtId="177" fontId="20" fillId="0" borderId="49" xfId="0" applyNumberFormat="1" applyFont="1" applyFill="1" applyBorder="1" applyAlignment="1" applyProtection="1">
      <alignment vertical="center"/>
      <protection/>
    </xf>
    <xf numFmtId="49" fontId="20" fillId="0" borderId="86" xfId="0" applyNumberFormat="1" applyFont="1" applyFill="1" applyBorder="1" applyAlignment="1" applyProtection="1">
      <alignment horizontal="left" vertical="center"/>
      <protection/>
    </xf>
    <xf numFmtId="49" fontId="20" fillId="0" borderId="30" xfId="0" applyNumberFormat="1" applyFont="1" applyFill="1" applyBorder="1" applyAlignment="1" applyProtection="1">
      <alignment horizontal="left" vertical="center"/>
      <protection/>
    </xf>
    <xf numFmtId="177" fontId="14" fillId="0" borderId="49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49" xfId="0" applyNumberFormat="1" applyFont="1" applyFill="1" applyBorder="1" applyAlignment="1" applyProtection="1">
      <alignment horizontal="right" vertical="center" wrapText="1"/>
      <protection/>
    </xf>
    <xf numFmtId="49" fontId="20" fillId="0" borderId="29" xfId="0" applyNumberFormat="1" applyFont="1" applyFill="1" applyBorder="1" applyAlignment="1" applyProtection="1">
      <alignment horizontal="left" vertical="center"/>
      <protection/>
    </xf>
    <xf numFmtId="49" fontId="20" fillId="0" borderId="22" xfId="0" applyNumberFormat="1" applyFont="1" applyFill="1" applyBorder="1" applyAlignment="1" applyProtection="1">
      <alignment horizontal="left" vertical="center"/>
      <protection/>
    </xf>
    <xf numFmtId="49" fontId="11" fillId="0" borderId="20" xfId="0" applyNumberFormat="1" applyFont="1" applyFill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49" fontId="14" fillId="0" borderId="35" xfId="0" applyNumberFormat="1" applyFont="1" applyFill="1" applyBorder="1" applyAlignment="1" applyProtection="1">
      <alignment horizontal="left" vertical="center" wrapText="1"/>
      <protection/>
    </xf>
    <xf numFmtId="177" fontId="14" fillId="0" borderId="36" xfId="0" applyNumberFormat="1" applyFont="1" applyBorder="1" applyAlignment="1" applyProtection="1">
      <alignment horizontal="right" vertical="center" wrapText="1"/>
      <protection/>
    </xf>
    <xf numFmtId="0" fontId="14" fillId="0" borderId="87" xfId="36" applyFont="1" applyFill="1" applyBorder="1" applyAlignment="1" applyProtection="1">
      <alignment vertical="center"/>
      <protection locked="0"/>
    </xf>
    <xf numFmtId="0" fontId="11" fillId="33" borderId="11" xfId="36" applyFont="1" applyFill="1" applyBorder="1" applyAlignment="1" applyProtection="1">
      <alignment horizontal="left" vertical="center"/>
      <protection locked="0"/>
    </xf>
    <xf numFmtId="177" fontId="11" fillId="33" borderId="12" xfId="0" applyNumberFormat="1" applyFont="1" applyFill="1" applyBorder="1" applyAlignment="1" applyProtection="1">
      <alignment horizontal="right" vertical="center" wrapText="1"/>
      <protection/>
    </xf>
    <xf numFmtId="0" fontId="11" fillId="35" borderId="11" xfId="36" applyFont="1" applyFill="1" applyBorder="1" applyAlignment="1" applyProtection="1">
      <alignment horizontal="left" vertical="center"/>
      <protection locked="0"/>
    </xf>
    <xf numFmtId="177" fontId="14" fillId="35" borderId="12" xfId="0" applyNumberFormat="1" applyFont="1" applyFill="1" applyBorder="1" applyAlignment="1" applyProtection="1">
      <alignment horizontal="right" vertical="center" wrapText="1"/>
      <protection locked="0"/>
    </xf>
    <xf numFmtId="177" fontId="14" fillId="35" borderId="19" xfId="0" applyNumberFormat="1" applyFont="1" applyFill="1" applyBorder="1" applyAlignment="1" applyProtection="1">
      <alignment horizontal="right" vertical="center" wrapText="1"/>
      <protection locked="0"/>
    </xf>
    <xf numFmtId="0" fontId="14" fillId="35" borderId="11" xfId="36" applyFont="1" applyFill="1" applyBorder="1" applyAlignment="1" applyProtection="1">
      <alignment horizontal="left" vertical="center"/>
      <protection locked="0"/>
    </xf>
    <xf numFmtId="177" fontId="11" fillId="33" borderId="12" xfId="0" applyNumberFormat="1" applyFont="1" applyFill="1" applyBorder="1" applyAlignment="1" applyProtection="1">
      <alignment horizontal="right" vertical="center" wrapText="1"/>
      <protection/>
    </xf>
    <xf numFmtId="0" fontId="11" fillId="33" borderId="28" xfId="36" applyFont="1" applyFill="1" applyBorder="1" applyAlignment="1" applyProtection="1">
      <alignment horizontal="left" vertical="center"/>
      <protection locked="0"/>
    </xf>
    <xf numFmtId="177" fontId="11" fillId="33" borderId="58" xfId="0" applyNumberFormat="1" applyFont="1" applyFill="1" applyBorder="1" applyAlignment="1" applyProtection="1">
      <alignment horizontal="right" vertical="center" wrapText="1"/>
      <protection/>
    </xf>
    <xf numFmtId="0" fontId="17" fillId="34" borderId="35" xfId="36" applyFont="1" applyFill="1" applyBorder="1" applyAlignment="1" applyProtection="1">
      <alignment horizontal="left" vertical="center"/>
      <protection locked="0"/>
    </xf>
    <xf numFmtId="177" fontId="17" fillId="34" borderId="13" xfId="0" applyNumberFormat="1" applyFont="1" applyFill="1" applyBorder="1" applyAlignment="1" applyProtection="1">
      <alignment horizontal="right" vertical="center" wrapText="1"/>
      <protection/>
    </xf>
    <xf numFmtId="177" fontId="17" fillId="34" borderId="14" xfId="0" applyNumberFormat="1" applyFont="1" applyFill="1" applyBorder="1" applyAlignment="1" applyProtection="1">
      <alignment horizontal="right" vertical="center" wrapText="1"/>
      <protection/>
    </xf>
    <xf numFmtId="177" fontId="17" fillId="34" borderId="36" xfId="0" applyNumberFormat="1" applyFont="1" applyFill="1" applyBorder="1" applyAlignment="1" applyProtection="1">
      <alignment horizontal="right" vertical="center" wrapText="1"/>
      <protection/>
    </xf>
    <xf numFmtId="0" fontId="14" fillId="0" borderId="14" xfId="0" applyFont="1" applyBorder="1" applyAlignment="1" applyProtection="1">
      <alignment vertical="center"/>
      <protection locked="0"/>
    </xf>
    <xf numFmtId="0" fontId="11" fillId="33" borderId="51" xfId="36" applyFont="1" applyFill="1" applyBorder="1" applyAlignment="1" applyProtection="1">
      <alignment horizontal="left" vertical="center"/>
      <protection locked="0"/>
    </xf>
    <xf numFmtId="177" fontId="11" fillId="33" borderId="16" xfId="0" applyNumberFormat="1" applyFont="1" applyFill="1" applyBorder="1" applyAlignment="1" applyProtection="1">
      <alignment horizontal="right" vertical="center" wrapText="1"/>
      <protection/>
    </xf>
    <xf numFmtId="177" fontId="11" fillId="33" borderId="29" xfId="0" applyNumberFormat="1" applyFont="1" applyFill="1" applyBorder="1" applyAlignment="1" applyProtection="1">
      <alignment horizontal="right" vertical="center" wrapText="1"/>
      <protection/>
    </xf>
    <xf numFmtId="177" fontId="11" fillId="33" borderId="51" xfId="0" applyNumberFormat="1" applyFont="1" applyFill="1" applyBorder="1" applyAlignment="1" applyProtection="1">
      <alignment horizontal="right" vertical="center" wrapText="1"/>
      <protection/>
    </xf>
    <xf numFmtId="177" fontId="14" fillId="0" borderId="65" xfId="0" applyNumberFormat="1" applyFont="1" applyFill="1" applyBorder="1" applyAlignment="1" applyProtection="1">
      <alignment horizontal="right" vertical="center" wrapText="1"/>
      <protection locked="0"/>
    </xf>
    <xf numFmtId="177" fontId="11" fillId="33" borderId="19" xfId="0" applyNumberFormat="1" applyFont="1" applyFill="1" applyBorder="1" applyAlignment="1" applyProtection="1">
      <alignment horizontal="right" vertical="center" wrapText="1"/>
      <protection/>
    </xf>
    <xf numFmtId="177" fontId="11" fillId="33" borderId="11" xfId="0" applyNumberFormat="1" applyFont="1" applyFill="1" applyBorder="1" applyAlignment="1" applyProtection="1">
      <alignment horizontal="right" vertical="center" wrapText="1"/>
      <protection/>
    </xf>
    <xf numFmtId="0" fontId="17" fillId="34" borderId="87" xfId="36" applyFont="1" applyFill="1" applyBorder="1" applyAlignment="1" applyProtection="1">
      <alignment horizontal="left" vertical="center"/>
      <protection locked="0"/>
    </xf>
    <xf numFmtId="177" fontId="17" fillId="34" borderId="34" xfId="0" applyNumberFormat="1" applyFont="1" applyFill="1" applyBorder="1" applyAlignment="1" applyProtection="1">
      <alignment horizontal="right" vertical="center" wrapText="1"/>
      <protection/>
    </xf>
    <xf numFmtId="49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Font="1" applyBorder="1" applyAlignment="1" applyProtection="1">
      <alignment vertical="center"/>
      <protection locked="0"/>
    </xf>
    <xf numFmtId="0" fontId="14" fillId="0" borderId="41" xfId="0" applyFont="1" applyBorder="1" applyAlignment="1" applyProtection="1">
      <alignment vertical="center"/>
      <protection locked="0"/>
    </xf>
    <xf numFmtId="0" fontId="14" fillId="0" borderId="43" xfId="0" applyFont="1" applyBorder="1" applyAlignment="1" applyProtection="1">
      <alignment vertical="center"/>
      <protection locked="0"/>
    </xf>
    <xf numFmtId="177" fontId="14" fillId="0" borderId="88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88" xfId="0" applyNumberFormat="1" applyFont="1" applyBorder="1" applyAlignment="1" applyProtection="1">
      <alignment horizontal="right" vertical="center"/>
      <protection locked="0"/>
    </xf>
    <xf numFmtId="177" fontId="14" fillId="0" borderId="89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2" xfId="36" applyFont="1" applyFill="1" applyBorder="1" applyAlignment="1" applyProtection="1">
      <alignment vertical="center"/>
      <protection locked="0"/>
    </xf>
    <xf numFmtId="0" fontId="14" fillId="0" borderId="19" xfId="36" applyFont="1" applyFill="1" applyBorder="1" applyAlignment="1" applyProtection="1">
      <alignment vertical="center"/>
      <protection locked="0"/>
    </xf>
    <xf numFmtId="177" fontId="14" fillId="0" borderId="10" xfId="36" applyNumberFormat="1" applyFont="1" applyFill="1" applyBorder="1" applyAlignment="1" applyProtection="1">
      <alignment horizontal="right" vertical="center"/>
      <protection locked="0"/>
    </xf>
    <xf numFmtId="177" fontId="14" fillId="0" borderId="69" xfId="0" applyNumberFormat="1" applyFont="1" applyFill="1" applyBorder="1" applyAlignment="1" applyProtection="1">
      <alignment horizontal="right" vertical="center" wrapText="1"/>
      <protection locked="0"/>
    </xf>
    <xf numFmtId="0" fontId="11" fillId="33" borderId="10" xfId="36" applyFont="1" applyFill="1" applyBorder="1" applyAlignment="1" applyProtection="1">
      <alignment horizontal="left" vertical="center"/>
      <protection locked="0"/>
    </xf>
    <xf numFmtId="177" fontId="11" fillId="33" borderId="19" xfId="36" applyNumberFormat="1" applyFont="1" applyFill="1" applyBorder="1" applyAlignment="1" applyProtection="1">
      <alignment horizontal="right" vertical="center"/>
      <protection locked="0"/>
    </xf>
    <xf numFmtId="177" fontId="11" fillId="33" borderId="26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36" applyFont="1" applyFill="1" applyBorder="1" applyAlignment="1" applyProtection="1">
      <alignment horizontal="left" vertical="center"/>
      <protection locked="0"/>
    </xf>
    <xf numFmtId="0" fontId="11" fillId="0" borderId="19" xfId="36" applyFont="1" applyFill="1" applyBorder="1" applyAlignment="1" applyProtection="1">
      <alignment horizontal="left" vertical="center"/>
      <protection locked="0"/>
    </xf>
    <xf numFmtId="177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10" xfId="36" applyNumberFormat="1" applyFont="1" applyFill="1" applyBorder="1" applyAlignment="1" applyProtection="1">
      <alignment horizontal="right" vertical="center"/>
      <protection locked="0"/>
    </xf>
    <xf numFmtId="177" fontId="14" fillId="0" borderId="69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2" xfId="36" applyFont="1" applyFill="1" applyBorder="1" applyAlignment="1" applyProtection="1">
      <alignment horizontal="left" vertical="center"/>
      <protection locked="0"/>
    </xf>
    <xf numFmtId="0" fontId="14" fillId="0" borderId="19" xfId="36" applyFont="1" applyFill="1" applyBorder="1" applyAlignment="1" applyProtection="1">
      <alignment horizontal="left" vertical="center"/>
      <protection locked="0"/>
    </xf>
    <xf numFmtId="177" fontId="11" fillId="33" borderId="10" xfId="0" applyNumberFormat="1" applyFont="1" applyFill="1" applyBorder="1" applyAlignment="1" applyProtection="1">
      <alignment horizontal="right" vertical="center" wrapText="1"/>
      <protection/>
    </xf>
    <xf numFmtId="177" fontId="11" fillId="33" borderId="10" xfId="36" applyNumberFormat="1" applyFont="1" applyFill="1" applyBorder="1" applyAlignment="1" applyProtection="1">
      <alignment horizontal="right" vertical="center"/>
      <protection locked="0"/>
    </xf>
    <xf numFmtId="0" fontId="11" fillId="33" borderId="20" xfId="36" applyFont="1" applyFill="1" applyBorder="1" applyAlignment="1" applyProtection="1">
      <alignment horizontal="left" vertical="center"/>
      <protection locked="0"/>
    </xf>
    <xf numFmtId="177" fontId="11" fillId="33" borderId="20" xfId="0" applyNumberFormat="1" applyFont="1" applyFill="1" applyBorder="1" applyAlignment="1" applyProtection="1">
      <alignment horizontal="right" vertical="center" wrapText="1"/>
      <protection/>
    </xf>
    <xf numFmtId="177" fontId="11" fillId="33" borderId="20" xfId="36" applyNumberFormat="1" applyFont="1" applyFill="1" applyBorder="1" applyAlignment="1" applyProtection="1">
      <alignment horizontal="right" vertical="center"/>
      <protection locked="0"/>
    </xf>
    <xf numFmtId="177" fontId="11" fillId="33" borderId="37" xfId="0" applyNumberFormat="1" applyFont="1" applyFill="1" applyBorder="1" applyAlignment="1" applyProtection="1">
      <alignment horizontal="right" vertical="center" wrapText="1"/>
      <protection/>
    </xf>
    <xf numFmtId="0" fontId="11" fillId="33" borderId="24" xfId="0" applyFont="1" applyFill="1" applyBorder="1" applyAlignment="1" applyProtection="1">
      <alignment horizontal="left"/>
      <protection locked="0"/>
    </xf>
    <xf numFmtId="177" fontId="11" fillId="33" borderId="58" xfId="0" applyNumberFormat="1" applyFont="1" applyFill="1" applyBorder="1" applyAlignment="1" applyProtection="1">
      <alignment horizontal="right"/>
      <protection/>
    </xf>
    <xf numFmtId="177" fontId="11" fillId="33" borderId="21" xfId="0" applyNumberFormat="1" applyFont="1" applyFill="1" applyBorder="1" applyAlignment="1" applyProtection="1">
      <alignment horizontal="right"/>
      <protection/>
    </xf>
    <xf numFmtId="177" fontId="11" fillId="33" borderId="21" xfId="0" applyNumberFormat="1" applyFont="1" applyFill="1" applyBorder="1" applyAlignment="1" applyProtection="1">
      <alignment horizontal="right"/>
      <protection locked="0"/>
    </xf>
    <xf numFmtId="177" fontId="11" fillId="33" borderId="56" xfId="0" applyNumberFormat="1" applyFont="1" applyFill="1" applyBorder="1" applyAlignment="1" applyProtection="1">
      <alignment horizontal="right"/>
      <protection/>
    </xf>
    <xf numFmtId="177" fontId="11" fillId="33" borderId="16" xfId="0" applyNumberFormat="1" applyFont="1" applyFill="1" applyBorder="1" applyAlignment="1" applyProtection="1">
      <alignment horizontal="right"/>
      <protection/>
    </xf>
    <xf numFmtId="0" fontId="17" fillId="34" borderId="22" xfId="36" applyFont="1" applyFill="1" applyBorder="1" applyAlignment="1" applyProtection="1">
      <alignment horizontal="left" vertical="center"/>
      <protection locked="0"/>
    </xf>
    <xf numFmtId="177" fontId="17" fillId="34" borderId="15" xfId="36" applyNumberFormat="1" applyFont="1" applyFill="1" applyBorder="1" applyAlignment="1" applyProtection="1">
      <alignment horizontal="right" vertical="center"/>
      <protection locked="0"/>
    </xf>
    <xf numFmtId="177" fontId="17" fillId="34" borderId="31" xfId="36" applyNumberFormat="1" applyFont="1" applyFill="1" applyBorder="1" applyAlignment="1" applyProtection="1">
      <alignment horizontal="right" vertical="center"/>
      <protection locked="0"/>
    </xf>
    <xf numFmtId="177" fontId="17" fillId="34" borderId="34" xfId="36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33" borderId="10" xfId="36" applyFont="1" applyFill="1" applyBorder="1" applyAlignment="1" applyProtection="1">
      <alignment horizontal="left" vertical="center"/>
      <protection/>
    </xf>
    <xf numFmtId="0" fontId="17" fillId="34" borderId="35" xfId="36" applyFont="1" applyFill="1" applyBorder="1" applyAlignment="1" applyProtection="1">
      <alignment horizontal="left" vertical="center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177" fontId="11" fillId="33" borderId="27" xfId="0" applyNumberFormat="1" applyFont="1" applyFill="1" applyBorder="1" applyAlignment="1" applyProtection="1">
      <alignment horizontal="right" vertical="center" wrapText="1"/>
      <protection/>
    </xf>
    <xf numFmtId="177" fontId="14" fillId="0" borderId="27" xfId="0" applyNumberFormat="1" applyFont="1" applyFill="1" applyBorder="1" applyAlignment="1" applyProtection="1">
      <alignment horizontal="right" vertical="center" wrapText="1"/>
      <protection/>
    </xf>
    <xf numFmtId="177" fontId="14" fillId="0" borderId="27" xfId="0" applyNumberFormat="1" applyFont="1" applyFill="1" applyBorder="1" applyAlignment="1" applyProtection="1">
      <alignment horizontal="right" vertical="center" wrapText="1"/>
      <protection locked="0"/>
    </xf>
    <xf numFmtId="177" fontId="11" fillId="33" borderId="57" xfId="0" applyNumberFormat="1" applyFont="1" applyFill="1" applyBorder="1" applyAlignment="1" applyProtection="1">
      <alignment horizontal="right" vertical="center" wrapText="1"/>
      <protection/>
    </xf>
    <xf numFmtId="0" fontId="11" fillId="33" borderId="22" xfId="36" applyFont="1" applyFill="1" applyBorder="1" applyAlignment="1" applyProtection="1">
      <alignment horizontal="left" vertical="center"/>
      <protection/>
    </xf>
    <xf numFmtId="177" fontId="11" fillId="33" borderId="90" xfId="0" applyNumberFormat="1" applyFont="1" applyFill="1" applyBorder="1" applyAlignment="1" applyProtection="1">
      <alignment horizontal="right" vertical="center" wrapText="1"/>
      <protection/>
    </xf>
    <xf numFmtId="177" fontId="11" fillId="33" borderId="21" xfId="0" applyNumberFormat="1" applyFont="1" applyFill="1" applyBorder="1" applyAlignment="1" applyProtection="1">
      <alignment horizontal="right" vertical="center" wrapText="1"/>
      <protection/>
    </xf>
    <xf numFmtId="177" fontId="11" fillId="33" borderId="24" xfId="0" applyNumberFormat="1" applyFont="1" applyFill="1" applyBorder="1" applyAlignment="1" applyProtection="1">
      <alignment horizontal="right" vertical="center" wrapText="1"/>
      <protection/>
    </xf>
    <xf numFmtId="177" fontId="17" fillId="34" borderId="91" xfId="0" applyNumberFormat="1" applyFont="1" applyFill="1" applyBorder="1" applyAlignment="1" applyProtection="1">
      <alignment horizontal="right" vertical="center" wrapText="1"/>
      <protection/>
    </xf>
    <xf numFmtId="177" fontId="14" fillId="0" borderId="16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5" xfId="0" applyNumberFormat="1" applyFont="1" applyFill="1" applyBorder="1" applyAlignment="1" applyProtection="1">
      <alignment horizontal="right" vertical="center" wrapText="1"/>
      <protection locked="0"/>
    </xf>
    <xf numFmtId="177" fontId="17" fillId="34" borderId="15" xfId="0" applyNumberFormat="1" applyFont="1" applyFill="1" applyBorder="1" applyAlignment="1" applyProtection="1">
      <alignment horizontal="right" vertical="center" wrapText="1"/>
      <protection/>
    </xf>
    <xf numFmtId="177" fontId="17" fillId="34" borderId="31" xfId="0" applyNumberFormat="1" applyFont="1" applyFill="1" applyBorder="1" applyAlignment="1" applyProtection="1">
      <alignment horizontal="right" vertical="center" wrapText="1"/>
      <protection/>
    </xf>
    <xf numFmtId="49" fontId="11" fillId="0" borderId="35" xfId="0" applyNumberFormat="1" applyFont="1" applyFill="1" applyBorder="1" applyAlignment="1" applyProtection="1">
      <alignment horizontal="left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4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 applyProtection="1">
      <alignment horizontal="left" vertical="center" wrapText="1"/>
      <protection/>
    </xf>
    <xf numFmtId="177" fontId="11" fillId="33" borderId="42" xfId="0" applyNumberFormat="1" applyFont="1" applyFill="1" applyBorder="1" applyAlignment="1" applyProtection="1">
      <alignment horizontal="right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177" fontId="11" fillId="0" borderId="29" xfId="0" applyNumberFormat="1" applyFont="1" applyFill="1" applyBorder="1" applyAlignment="1" applyProtection="1">
      <alignment horizontal="center" vertical="center" wrapText="1"/>
      <protection/>
    </xf>
    <xf numFmtId="0" fontId="11" fillId="0" borderId="51" xfId="0" applyNumberFormat="1" applyFont="1" applyFill="1" applyBorder="1" applyAlignment="1">
      <alignment horizontal="center" vertical="center" wrapText="1"/>
    </xf>
    <xf numFmtId="177" fontId="11" fillId="0" borderId="37" xfId="0" applyNumberFormat="1" applyFont="1" applyFill="1" applyBorder="1" applyAlignment="1" applyProtection="1">
      <alignment horizontal="center" vertical="center" wrapText="1"/>
      <protection/>
    </xf>
    <xf numFmtId="177" fontId="14" fillId="3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1" fillId="33" borderId="24" xfId="0" applyFont="1" applyFill="1" applyBorder="1" applyAlignment="1">
      <alignment horizontal="left"/>
    </xf>
    <xf numFmtId="177" fontId="11" fillId="33" borderId="58" xfId="0" applyNumberFormat="1" applyFont="1" applyFill="1" applyBorder="1" applyAlignment="1" applyProtection="1">
      <alignment horizontal="right" vertical="center" wrapText="1"/>
      <protection locked="0"/>
    </xf>
    <xf numFmtId="177" fontId="11" fillId="33" borderId="21" xfId="0" applyNumberFormat="1" applyFont="1" applyFill="1" applyBorder="1" applyAlignment="1" applyProtection="1">
      <alignment horizontal="right" vertical="center" wrapText="1"/>
      <protection locked="0"/>
    </xf>
    <xf numFmtId="177" fontId="11" fillId="33" borderId="28" xfId="0" applyNumberFormat="1" applyFont="1" applyFill="1" applyBorder="1" applyAlignment="1" applyProtection="1">
      <alignment horizontal="right" vertical="center" wrapText="1"/>
      <protection locked="0"/>
    </xf>
    <xf numFmtId="177" fontId="11" fillId="33" borderId="56" xfId="0" applyNumberFormat="1" applyFont="1" applyFill="1" applyBorder="1" applyAlignment="1">
      <alignment horizontal="right" vertical="center" wrapText="1"/>
    </xf>
    <xf numFmtId="0" fontId="17" fillId="34" borderId="22" xfId="36" applyFont="1" applyFill="1" applyBorder="1" applyAlignment="1" applyProtection="1">
      <alignment horizontal="left" vertical="center"/>
      <protection/>
    </xf>
    <xf numFmtId="177" fontId="17" fillId="34" borderId="46" xfId="0" applyNumberFormat="1" applyFont="1" applyFill="1" applyBorder="1" applyAlignment="1" applyProtection="1">
      <alignment horizontal="right" vertical="center" wrapText="1"/>
      <protection/>
    </xf>
    <xf numFmtId="177" fontId="11" fillId="33" borderId="58" xfId="0" applyNumberFormat="1" applyFont="1" applyFill="1" applyBorder="1" applyAlignment="1" applyProtection="1">
      <alignment horizontal="right" vertical="center"/>
      <protection/>
    </xf>
    <xf numFmtId="177" fontId="11" fillId="33" borderId="2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 locked="0"/>
    </xf>
    <xf numFmtId="0" fontId="48" fillId="0" borderId="19" xfId="0" applyFont="1" applyBorder="1" applyAlignment="1" applyProtection="1">
      <alignment horizontal="center" vertical="center"/>
      <protection/>
    </xf>
    <xf numFmtId="0" fontId="48" fillId="0" borderId="19" xfId="0" applyFont="1" applyBorder="1" applyAlignment="1" applyProtection="1">
      <alignment vertical="center" wrapText="1"/>
      <protection locked="0"/>
    </xf>
    <xf numFmtId="0" fontId="48" fillId="0" borderId="19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/>
    </xf>
    <xf numFmtId="0" fontId="48" fillId="33" borderId="19" xfId="0" applyFont="1" applyFill="1" applyBorder="1" applyAlignment="1" applyProtection="1">
      <alignment horizontal="left" vertical="center"/>
      <protection locked="0"/>
    </xf>
    <xf numFmtId="177" fontId="48" fillId="33" borderId="19" xfId="0" applyNumberFormat="1" applyFont="1" applyFill="1" applyBorder="1" applyAlignment="1" applyProtection="1">
      <alignment vertical="center"/>
      <protection/>
    </xf>
    <xf numFmtId="177" fontId="0" fillId="0" borderId="0" xfId="0" applyNumberFormat="1" applyAlignment="1" applyProtection="1">
      <alignment vertical="center"/>
      <protection locked="0"/>
    </xf>
    <xf numFmtId="177" fontId="49" fillId="0" borderId="19" xfId="0" applyNumberFormat="1" applyFont="1" applyFill="1" applyBorder="1" applyAlignment="1" applyProtection="1">
      <alignment vertical="center"/>
      <protection/>
    </xf>
    <xf numFmtId="0" fontId="48" fillId="34" borderId="19" xfId="0" applyFont="1" applyFill="1" applyBorder="1" applyAlignment="1" applyProtection="1">
      <alignment horizontal="left" vertical="center"/>
      <protection/>
    </xf>
    <xf numFmtId="177" fontId="48" fillId="34" borderId="19" xfId="0" applyNumberFormat="1" applyFont="1" applyFill="1" applyBorder="1" applyAlignment="1" applyProtection="1">
      <alignment vertical="center"/>
      <protection/>
    </xf>
    <xf numFmtId="0" fontId="49" fillId="0" borderId="19" xfId="0" applyFont="1" applyBorder="1" applyAlignment="1" applyProtection="1">
      <alignment horizontal="left" vertical="center"/>
      <protection locked="0"/>
    </xf>
    <xf numFmtId="0" fontId="29" fillId="0" borderId="0" xfId="0" applyFont="1" applyAlignment="1" applyProtection="1">
      <alignment horizontal="right" vertical="center"/>
      <protection/>
    </xf>
    <xf numFmtId="177" fontId="14" fillId="0" borderId="13" xfId="0" applyNumberFormat="1" applyFont="1" applyBorder="1" applyAlignment="1" applyProtection="1">
      <alignment horizontal="right" vertical="center" wrapText="1"/>
      <protection locked="0"/>
    </xf>
    <xf numFmtId="177" fontId="11" fillId="33" borderId="92" xfId="0" applyNumberFormat="1" applyFont="1" applyFill="1" applyBorder="1" applyAlignment="1" applyProtection="1">
      <alignment horizontal="right" vertical="center" wrapText="1"/>
      <protection/>
    </xf>
    <xf numFmtId="177" fontId="11" fillId="33" borderId="15" xfId="0" applyNumberFormat="1" applyFont="1" applyFill="1" applyBorder="1" applyAlignment="1" applyProtection="1">
      <alignment horizontal="right" vertical="center" wrapText="1"/>
      <protection/>
    </xf>
    <xf numFmtId="0" fontId="14" fillId="0" borderId="51" xfId="36" applyFont="1" applyFill="1" applyBorder="1" applyAlignment="1" applyProtection="1">
      <alignment horizontal="left" vertical="center"/>
      <protection locked="0"/>
    </xf>
    <xf numFmtId="177" fontId="14" fillId="0" borderId="92" xfId="0" applyNumberFormat="1" applyFont="1" applyFill="1" applyBorder="1" applyAlignment="1" applyProtection="1">
      <alignment horizontal="right" vertical="center" wrapText="1"/>
      <protection locked="0"/>
    </xf>
    <xf numFmtId="177" fontId="14" fillId="35" borderId="33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2" xfId="0" applyNumberFormat="1" applyFont="1" applyBorder="1" applyAlignment="1" applyProtection="1">
      <alignment horizontal="right" vertical="center" wrapText="1"/>
      <protection locked="0"/>
    </xf>
    <xf numFmtId="177" fontId="11" fillId="33" borderId="33" xfId="0" applyNumberFormat="1" applyFont="1" applyFill="1" applyBorder="1" applyAlignment="1" applyProtection="1">
      <alignment horizontal="right" vertical="center" wrapText="1"/>
      <protection/>
    </xf>
    <xf numFmtId="0" fontId="17" fillId="34" borderId="14" xfId="36" applyFont="1" applyFill="1" applyBorder="1" applyAlignment="1" applyProtection="1">
      <alignment horizontal="left" vertical="center"/>
      <protection/>
    </xf>
    <xf numFmtId="177" fontId="17" fillId="34" borderId="32" xfId="0" applyNumberFormat="1" applyFont="1" applyFill="1" applyBorder="1" applyAlignment="1" applyProtection="1">
      <alignment horizontal="right" vertical="center" wrapText="1"/>
      <protection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177" fontId="14" fillId="0" borderId="0" xfId="0" applyNumberFormat="1" applyFont="1" applyFill="1" applyBorder="1" applyAlignment="1" applyProtection="1">
      <alignment vertical="center"/>
      <protection locked="0"/>
    </xf>
    <xf numFmtId="49" fontId="9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177" fontId="10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24" xfId="0" applyFont="1" applyFill="1" applyBorder="1" applyAlignment="1" applyProtection="1">
      <alignment horizontal="left" vertical="center"/>
      <protection locked="0"/>
    </xf>
    <xf numFmtId="177" fontId="9" fillId="36" borderId="64" xfId="0" applyNumberFormat="1" applyFont="1" applyFill="1" applyBorder="1" applyAlignment="1" applyProtection="1">
      <alignment horizontal="right" vertical="center" wrapText="1"/>
      <protection locked="0"/>
    </xf>
    <xf numFmtId="177" fontId="9" fillId="36" borderId="56" xfId="0" applyNumberFormat="1" applyFont="1" applyFill="1" applyBorder="1" applyAlignment="1" applyProtection="1">
      <alignment horizontal="right" vertical="center" wrapText="1"/>
      <protection locked="0"/>
    </xf>
    <xf numFmtId="0" fontId="8" fillId="34" borderId="22" xfId="36" applyFont="1" applyFill="1" applyBorder="1" applyAlignment="1" applyProtection="1">
      <alignment horizontal="left" vertical="center"/>
      <protection locked="0"/>
    </xf>
    <xf numFmtId="177" fontId="9" fillId="34" borderId="65" xfId="0" applyNumberFormat="1" applyFont="1" applyFill="1" applyBorder="1" applyAlignment="1" applyProtection="1">
      <alignment horizontal="right" vertical="center" wrapText="1"/>
      <protection locked="0"/>
    </xf>
    <xf numFmtId="177" fontId="9" fillId="34" borderId="46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7" xfId="36" applyFont="1" applyFill="1" applyBorder="1" applyAlignment="1" applyProtection="1">
      <alignment horizontal="left" vertical="center"/>
      <protection locked="0"/>
    </xf>
    <xf numFmtId="177" fontId="17" fillId="0" borderId="49" xfId="0" applyNumberFormat="1" applyFont="1" applyFill="1" applyBorder="1" applyAlignment="1" applyProtection="1">
      <alignment horizontal="right" vertical="center" wrapText="1"/>
      <protection/>
    </xf>
    <xf numFmtId="49" fontId="11" fillId="0" borderId="10" xfId="0" applyNumberFormat="1" applyFont="1" applyBorder="1" applyAlignment="1" applyProtection="1">
      <alignment horizontal="left" vertical="center" wrapText="1"/>
      <protection/>
    </xf>
    <xf numFmtId="49" fontId="11" fillId="0" borderId="12" xfId="0" applyNumberFormat="1" applyFont="1" applyBorder="1" applyAlignment="1" applyProtection="1">
      <alignment horizontal="center" vertical="center" wrapText="1"/>
      <protection/>
    </xf>
    <xf numFmtId="49" fontId="11" fillId="0" borderId="26" xfId="0" applyNumberFormat="1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26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4" fillId="0" borderId="35" xfId="0" applyFont="1" applyBorder="1" applyAlignment="1" applyProtection="1">
      <alignment horizontal="left" vertical="center"/>
      <protection locked="0"/>
    </xf>
    <xf numFmtId="177" fontId="14" fillId="0" borderId="13" xfId="0" applyNumberFormat="1" applyFont="1" applyBorder="1" applyAlignment="1" applyProtection="1">
      <alignment horizontal="right" vertical="center"/>
      <protection locked="0"/>
    </xf>
    <xf numFmtId="177" fontId="14" fillId="0" borderId="93" xfId="0" applyNumberFormat="1" applyFont="1" applyBorder="1" applyAlignment="1" applyProtection="1">
      <alignment horizontal="right" vertical="center"/>
      <protection locked="0"/>
    </xf>
    <xf numFmtId="177" fontId="14" fillId="0" borderId="34" xfId="0" applyNumberFormat="1" applyFont="1" applyBorder="1" applyAlignment="1" applyProtection="1">
      <alignment horizontal="right" vertical="center"/>
      <protection locked="0"/>
    </xf>
    <xf numFmtId="177" fontId="14" fillId="0" borderId="34" xfId="0" applyNumberFormat="1" applyFont="1" applyBorder="1" applyAlignment="1" applyProtection="1">
      <alignment horizontal="right" vertical="center" wrapText="1"/>
      <protection locked="0"/>
    </xf>
    <xf numFmtId="177" fontId="14" fillId="0" borderId="35" xfId="0" applyNumberFormat="1" applyFont="1" applyBorder="1" applyAlignment="1" applyProtection="1">
      <alignment horizontal="right" vertical="center" wrapText="1"/>
      <protection locked="0"/>
    </xf>
    <xf numFmtId="0" fontId="11" fillId="36" borderId="10" xfId="0" applyFont="1" applyFill="1" applyBorder="1" applyAlignment="1" applyProtection="1">
      <alignment horizontal="left" vertical="center"/>
      <protection/>
    </xf>
    <xf numFmtId="177" fontId="11" fillId="36" borderId="12" xfId="0" applyNumberFormat="1" applyFont="1" applyFill="1" applyBorder="1" applyAlignment="1" applyProtection="1">
      <alignment horizontal="right" vertical="center" wrapText="1"/>
      <protection/>
    </xf>
    <xf numFmtId="177" fontId="11" fillId="36" borderId="39" xfId="0" applyNumberFormat="1" applyFont="1" applyFill="1" applyBorder="1" applyAlignment="1" applyProtection="1">
      <alignment horizontal="right" vertical="center" wrapText="1"/>
      <protection/>
    </xf>
    <xf numFmtId="177" fontId="11" fillId="36" borderId="19" xfId="0" applyNumberFormat="1" applyFont="1" applyFill="1" applyBorder="1" applyAlignment="1" applyProtection="1">
      <alignment horizontal="right" vertical="center" wrapText="1"/>
      <protection/>
    </xf>
    <xf numFmtId="177" fontId="11" fillId="36" borderId="10" xfId="0" applyNumberFormat="1" applyFont="1" applyFill="1" applyBorder="1" applyAlignment="1" applyProtection="1">
      <alignment horizontal="right" vertical="center" wrapText="1"/>
      <protection/>
    </xf>
    <xf numFmtId="177" fontId="11" fillId="0" borderId="39" xfId="0" applyNumberFormat="1" applyFont="1" applyFill="1" applyBorder="1" applyAlignment="1" applyProtection="1">
      <alignment horizontal="right" vertical="center"/>
      <protection/>
    </xf>
    <xf numFmtId="177" fontId="11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Border="1" applyAlignment="1" applyProtection="1">
      <alignment horizontal="left" vertical="center"/>
      <protection locked="0"/>
    </xf>
    <xf numFmtId="177" fontId="14" fillId="0" borderId="39" xfId="0" applyNumberFormat="1" applyFont="1" applyBorder="1" applyAlignment="1" applyProtection="1">
      <alignment horizontal="right" vertical="center"/>
      <protection locked="0"/>
    </xf>
    <xf numFmtId="177" fontId="14" fillId="0" borderId="19" xfId="0" applyNumberFormat="1" applyFont="1" applyBorder="1" applyAlignment="1" applyProtection="1">
      <alignment horizontal="right" vertical="center"/>
      <protection locked="0"/>
    </xf>
    <xf numFmtId="177" fontId="14" fillId="0" borderId="19" xfId="0" applyNumberFormat="1" applyFont="1" applyBorder="1" applyAlignment="1" applyProtection="1">
      <alignment horizontal="right" vertical="center" wrapText="1"/>
      <protection locked="0"/>
    </xf>
    <xf numFmtId="177" fontId="14" fillId="0" borderId="10" xfId="0" applyNumberFormat="1" applyFont="1" applyBorder="1" applyAlignment="1" applyProtection="1">
      <alignment horizontal="right" vertical="center" wrapText="1"/>
      <protection locked="0"/>
    </xf>
    <xf numFmtId="177" fontId="14" fillId="0" borderId="12" xfId="0" applyNumberFormat="1" applyFont="1" applyBorder="1" applyAlignment="1" applyProtection="1">
      <alignment horizontal="right" vertical="center" wrapText="1"/>
      <protection locked="0"/>
    </xf>
    <xf numFmtId="177" fontId="11" fillId="36" borderId="12" xfId="0" applyNumberFormat="1" applyFont="1" applyFill="1" applyBorder="1" applyAlignment="1" applyProtection="1">
      <alignment horizontal="right" vertical="center"/>
      <protection/>
    </xf>
    <xf numFmtId="177" fontId="11" fillId="36" borderId="39" xfId="0" applyNumberFormat="1" applyFont="1" applyFill="1" applyBorder="1" applyAlignment="1" applyProtection="1">
      <alignment horizontal="right" vertical="center"/>
      <protection/>
    </xf>
    <xf numFmtId="177" fontId="11" fillId="36" borderId="19" xfId="0" applyNumberFormat="1" applyFont="1" applyFill="1" applyBorder="1" applyAlignment="1" applyProtection="1">
      <alignment horizontal="right" vertical="center"/>
      <protection/>
    </xf>
    <xf numFmtId="177" fontId="11" fillId="36" borderId="10" xfId="0" applyNumberFormat="1" applyFont="1" applyFill="1" applyBorder="1" applyAlignment="1" applyProtection="1">
      <alignment horizontal="right" vertical="center"/>
      <protection/>
    </xf>
    <xf numFmtId="0" fontId="14" fillId="35" borderId="10" xfId="0" applyFont="1" applyFill="1" applyBorder="1" applyAlignment="1" applyProtection="1">
      <alignment horizontal="left" vertical="center" wrapText="1"/>
      <protection/>
    </xf>
    <xf numFmtId="177" fontId="14" fillId="35" borderId="12" xfId="0" applyNumberFormat="1" applyFont="1" applyFill="1" applyBorder="1" applyAlignment="1" applyProtection="1">
      <alignment horizontal="right" vertical="center"/>
      <protection/>
    </xf>
    <xf numFmtId="177" fontId="14" fillId="35" borderId="39" xfId="0" applyNumberFormat="1" applyFont="1" applyFill="1" applyBorder="1" applyAlignment="1" applyProtection="1">
      <alignment horizontal="right" vertical="center"/>
      <protection/>
    </xf>
    <xf numFmtId="177" fontId="14" fillId="35" borderId="19" xfId="0" applyNumberFormat="1" applyFont="1" applyFill="1" applyBorder="1" applyAlignment="1" applyProtection="1">
      <alignment horizontal="right" vertical="center"/>
      <protection/>
    </xf>
    <xf numFmtId="177" fontId="11" fillId="35" borderId="19" xfId="0" applyNumberFormat="1" applyFont="1" applyFill="1" applyBorder="1" applyAlignment="1" applyProtection="1">
      <alignment horizontal="right" vertical="center"/>
      <protection/>
    </xf>
    <xf numFmtId="177" fontId="11" fillId="35" borderId="10" xfId="0" applyNumberFormat="1" applyFont="1" applyFill="1" applyBorder="1" applyAlignment="1" applyProtection="1">
      <alignment horizontal="right" vertical="center"/>
      <protection/>
    </xf>
    <xf numFmtId="177" fontId="11" fillId="35" borderId="12" xfId="0" applyNumberFormat="1" applyFont="1" applyFill="1" applyBorder="1" applyAlignment="1" applyProtection="1">
      <alignment horizontal="right" vertical="center" wrapText="1"/>
      <protection/>
    </xf>
    <xf numFmtId="0" fontId="11" fillId="33" borderId="10" xfId="0" applyFont="1" applyFill="1" applyBorder="1" applyAlignment="1" applyProtection="1">
      <alignment horizontal="left" vertical="center"/>
      <protection/>
    </xf>
    <xf numFmtId="177" fontId="11" fillId="33" borderId="39" xfId="0" applyNumberFormat="1" applyFont="1" applyFill="1" applyBorder="1" applyAlignment="1" applyProtection="1">
      <alignment horizontal="right" vertical="center" wrapText="1"/>
      <protection/>
    </xf>
    <xf numFmtId="177" fontId="11" fillId="33" borderId="19" xfId="0" applyNumberFormat="1" applyFont="1" applyFill="1" applyBorder="1" applyAlignment="1" applyProtection="1">
      <alignment horizontal="right" vertical="center" wrapText="1"/>
      <protection/>
    </xf>
    <xf numFmtId="177" fontId="14" fillId="0" borderId="39" xfId="0" applyNumberFormat="1" applyFont="1" applyFill="1" applyBorder="1" applyAlignment="1" applyProtection="1">
      <alignment horizontal="right" vertical="center" wrapText="1"/>
      <protection/>
    </xf>
    <xf numFmtId="177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35" borderId="10" xfId="0" applyFont="1" applyFill="1" applyBorder="1" applyAlignment="1" applyProtection="1">
      <alignment horizontal="left" vertical="center"/>
      <protection/>
    </xf>
    <xf numFmtId="177" fontId="14" fillId="35" borderId="12" xfId="0" applyNumberFormat="1" applyFont="1" applyFill="1" applyBorder="1" applyAlignment="1" applyProtection="1">
      <alignment horizontal="right" vertical="center" wrapText="1"/>
      <protection/>
    </xf>
    <xf numFmtId="177" fontId="14" fillId="35" borderId="39" xfId="0" applyNumberFormat="1" applyFont="1" applyFill="1" applyBorder="1" applyAlignment="1" applyProtection="1">
      <alignment horizontal="right" vertical="center" wrapText="1"/>
      <protection/>
    </xf>
    <xf numFmtId="177" fontId="14" fillId="35" borderId="19" xfId="0" applyNumberFormat="1" applyFont="1" applyFill="1" applyBorder="1" applyAlignment="1" applyProtection="1">
      <alignment horizontal="right" vertical="center" wrapText="1"/>
      <protection/>
    </xf>
    <xf numFmtId="177" fontId="14" fillId="35" borderId="10" xfId="0" applyNumberFormat="1" applyFont="1" applyFill="1" applyBorder="1" applyAlignment="1" applyProtection="1">
      <alignment horizontal="right" vertical="center" wrapText="1"/>
      <protection/>
    </xf>
    <xf numFmtId="0" fontId="14" fillId="35" borderId="10" xfId="0" applyFont="1" applyFill="1" applyBorder="1" applyAlignment="1" applyProtection="1">
      <alignment horizontal="left" vertical="center"/>
      <protection locked="0"/>
    </xf>
    <xf numFmtId="177" fontId="14" fillId="35" borderId="12" xfId="0" applyNumberFormat="1" applyFont="1" applyFill="1" applyBorder="1" applyAlignment="1" applyProtection="1">
      <alignment horizontal="right" vertical="center"/>
      <protection locked="0"/>
    </xf>
    <xf numFmtId="177" fontId="14" fillId="35" borderId="39" xfId="0" applyNumberFormat="1" applyFont="1" applyFill="1" applyBorder="1" applyAlignment="1" applyProtection="1">
      <alignment horizontal="right" vertical="center"/>
      <protection locked="0"/>
    </xf>
    <xf numFmtId="177" fontId="14" fillId="35" borderId="19" xfId="0" applyNumberFormat="1" applyFont="1" applyFill="1" applyBorder="1" applyAlignment="1" applyProtection="1">
      <alignment horizontal="right" vertical="center"/>
      <protection locked="0"/>
    </xf>
    <xf numFmtId="177" fontId="14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11" fillId="33" borderId="24" xfId="36" applyFont="1" applyFill="1" applyBorder="1" applyAlignment="1" applyProtection="1">
      <alignment horizontal="left" vertical="center"/>
      <protection/>
    </xf>
    <xf numFmtId="177" fontId="11" fillId="36" borderId="58" xfId="0" applyNumberFormat="1" applyFont="1" applyFill="1" applyBorder="1" applyAlignment="1" applyProtection="1">
      <alignment horizontal="right" vertical="center" wrapText="1"/>
      <protection/>
    </xf>
    <xf numFmtId="177" fontId="11" fillId="36" borderId="56" xfId="0" applyNumberFormat="1" applyFont="1" applyFill="1" applyBorder="1" applyAlignment="1" applyProtection="1">
      <alignment horizontal="right" vertical="center" wrapText="1"/>
      <protection/>
    </xf>
    <xf numFmtId="177" fontId="11" fillId="36" borderId="21" xfId="0" applyNumberFormat="1" applyFont="1" applyFill="1" applyBorder="1" applyAlignment="1" applyProtection="1">
      <alignment horizontal="right" vertical="center" wrapText="1"/>
      <protection/>
    </xf>
    <xf numFmtId="177" fontId="11" fillId="36" borderId="24" xfId="0" applyNumberFormat="1" applyFont="1" applyFill="1" applyBorder="1" applyAlignment="1" applyProtection="1">
      <alignment horizontal="right" vertical="center" wrapText="1"/>
      <protection/>
    </xf>
    <xf numFmtId="0" fontId="17" fillId="34" borderId="22" xfId="0" applyFont="1" applyFill="1" applyBorder="1" applyAlignment="1" applyProtection="1">
      <alignment horizontal="left" vertical="center"/>
      <protection/>
    </xf>
    <xf numFmtId="177" fontId="11" fillId="34" borderId="13" xfId="0" applyNumberFormat="1" applyFont="1" applyFill="1" applyBorder="1" applyAlignment="1" applyProtection="1">
      <alignment horizontal="right" vertical="center" wrapText="1"/>
      <protection/>
    </xf>
    <xf numFmtId="177" fontId="11" fillId="34" borderId="34" xfId="0" applyNumberFormat="1" applyFont="1" applyFill="1" applyBorder="1" applyAlignment="1" applyProtection="1">
      <alignment horizontal="right" vertical="center" wrapText="1"/>
      <protection/>
    </xf>
    <xf numFmtId="177" fontId="11" fillId="34" borderId="35" xfId="0" applyNumberFormat="1" applyFont="1" applyFill="1" applyBorder="1" applyAlignment="1" applyProtection="1">
      <alignment horizontal="right" vertical="center" wrapText="1"/>
      <protection/>
    </xf>
    <xf numFmtId="0" fontId="14" fillId="0" borderId="22" xfId="0" applyFont="1" applyFill="1" applyBorder="1" applyAlignment="1" applyProtection="1">
      <alignment horizontal="left" vertical="center"/>
      <protection locked="0"/>
    </xf>
    <xf numFmtId="0" fontId="11" fillId="35" borderId="51" xfId="36" applyFont="1" applyFill="1" applyBorder="1" applyAlignment="1" applyProtection="1">
      <alignment horizontal="left" vertical="center"/>
      <protection locked="0"/>
    </xf>
    <xf numFmtId="177" fontId="14" fillId="35" borderId="20" xfId="0" applyNumberFormat="1" applyFont="1" applyFill="1" applyBorder="1" applyAlignment="1" applyProtection="1">
      <alignment horizontal="right" vertical="center" wrapText="1"/>
      <protection locked="0"/>
    </xf>
    <xf numFmtId="177" fontId="14" fillId="35" borderId="42" xfId="0" applyNumberFormat="1" applyFont="1" applyFill="1" applyBorder="1" applyAlignment="1" applyProtection="1">
      <alignment horizontal="right" vertical="center" wrapText="1"/>
      <protection locked="0"/>
    </xf>
    <xf numFmtId="177" fontId="14" fillId="35" borderId="16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20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17" fillId="34" borderId="14" xfId="36" applyFont="1" applyFill="1" applyBorder="1" applyAlignment="1" applyProtection="1">
      <alignment horizontal="left" vertical="center"/>
      <protection locked="0"/>
    </xf>
    <xf numFmtId="177" fontId="14" fillId="0" borderId="23" xfId="0" applyNumberFormat="1" applyFont="1" applyFill="1" applyBorder="1" applyAlignment="1" applyProtection="1">
      <alignment horizontal="right" vertical="center" wrapText="1"/>
      <protection locked="0"/>
    </xf>
    <xf numFmtId="177" fontId="11" fillId="33" borderId="94" xfId="0" applyNumberFormat="1" applyFont="1" applyFill="1" applyBorder="1" applyAlignment="1" applyProtection="1">
      <alignment horizontal="right" vertical="center" wrapText="1"/>
      <protection/>
    </xf>
    <xf numFmtId="177" fontId="11" fillId="33" borderId="15" xfId="0" applyNumberFormat="1" applyFont="1" applyFill="1" applyBorder="1" applyAlignment="1" applyProtection="1">
      <alignment horizontal="right" vertical="center" wrapText="1"/>
      <protection/>
    </xf>
    <xf numFmtId="177" fontId="17" fillId="35" borderId="0" xfId="0" applyNumberFormat="1" applyFont="1" applyFill="1" applyBorder="1" applyAlignment="1" applyProtection="1">
      <alignment horizontal="right" vertical="center" wrapText="1"/>
      <protection/>
    </xf>
    <xf numFmtId="177" fontId="17" fillId="35" borderId="18" xfId="0" applyNumberFormat="1" applyFont="1" applyFill="1" applyBorder="1" applyAlignment="1" applyProtection="1">
      <alignment horizontal="right" vertical="center" wrapText="1"/>
      <protection/>
    </xf>
    <xf numFmtId="49" fontId="11" fillId="0" borderId="37" xfId="0" applyNumberFormat="1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4" fillId="0" borderId="35" xfId="36" applyFont="1" applyFill="1" applyBorder="1" applyAlignment="1" applyProtection="1">
      <alignment horizontal="left" vertical="center" wrapText="1"/>
      <protection/>
    </xf>
    <xf numFmtId="177" fontId="14" fillId="0" borderId="13" xfId="36" applyNumberFormat="1" applyFont="1" applyFill="1" applyBorder="1" applyAlignment="1" applyProtection="1">
      <alignment horizontal="right" vertical="center"/>
      <protection/>
    </xf>
    <xf numFmtId="177" fontId="11" fillId="33" borderId="12" xfId="36" applyNumberFormat="1" applyFont="1" applyFill="1" applyBorder="1" applyAlignment="1" applyProtection="1">
      <alignment horizontal="right" vertical="center"/>
      <protection/>
    </xf>
    <xf numFmtId="0" fontId="11" fillId="35" borderId="22" xfId="36" applyFont="1" applyFill="1" applyBorder="1" applyAlignment="1" applyProtection="1">
      <alignment horizontal="left" vertical="center"/>
      <protection/>
    </xf>
    <xf numFmtId="177" fontId="11" fillId="35" borderId="15" xfId="36" applyNumberFormat="1" applyFont="1" applyFill="1" applyBorder="1" applyAlignment="1" applyProtection="1">
      <alignment horizontal="right" vertical="center"/>
      <protection/>
    </xf>
    <xf numFmtId="177" fontId="14" fillId="35" borderId="46" xfId="0" applyNumberFormat="1" applyFont="1" applyFill="1" applyBorder="1" applyAlignment="1" applyProtection="1">
      <alignment horizontal="right" vertical="center" wrapText="1"/>
      <protection locked="0"/>
    </xf>
    <xf numFmtId="177" fontId="14" fillId="35" borderId="31" xfId="0" applyNumberFormat="1" applyFont="1" applyFill="1" applyBorder="1" applyAlignment="1" applyProtection="1">
      <alignment horizontal="right" vertical="center" wrapText="1"/>
      <protection locked="0"/>
    </xf>
    <xf numFmtId="177" fontId="14" fillId="35" borderId="87" xfId="0" applyNumberFormat="1" applyFont="1" applyFill="1" applyBorder="1" applyAlignment="1" applyProtection="1">
      <alignment horizontal="right" vertical="center" wrapText="1"/>
      <protection locked="0"/>
    </xf>
    <xf numFmtId="0" fontId="14" fillId="35" borderId="22" xfId="36" applyFont="1" applyFill="1" applyBorder="1" applyAlignment="1" applyProtection="1">
      <alignment horizontal="left" vertical="center"/>
      <protection/>
    </xf>
    <xf numFmtId="177" fontId="14" fillId="35" borderId="15" xfId="36" applyNumberFormat="1" applyFont="1" applyFill="1" applyBorder="1" applyAlignment="1" applyProtection="1">
      <alignment horizontal="right" vertical="center"/>
      <protection/>
    </xf>
    <xf numFmtId="0" fontId="14" fillId="35" borderId="17" xfId="36" applyFont="1" applyFill="1" applyBorder="1" applyAlignment="1" applyProtection="1">
      <alignment horizontal="left" vertical="center" wrapText="1"/>
      <protection/>
    </xf>
    <xf numFmtId="177" fontId="14" fillId="35" borderId="50" xfId="36" applyNumberFormat="1" applyFont="1" applyFill="1" applyBorder="1" applyAlignment="1" applyProtection="1">
      <alignment horizontal="right" vertical="center" wrapText="1"/>
      <protection/>
    </xf>
    <xf numFmtId="177" fontId="14" fillId="35" borderId="49" xfId="0" applyNumberFormat="1" applyFont="1" applyFill="1" applyBorder="1" applyAlignment="1" applyProtection="1">
      <alignment horizontal="right" vertical="center" wrapText="1"/>
      <protection locked="0"/>
    </xf>
    <xf numFmtId="177" fontId="14" fillId="35" borderId="30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11" fillId="33" borderId="24" xfId="0" applyFont="1" applyFill="1" applyBorder="1" applyAlignment="1" applyProtection="1">
      <alignment horizontal="left" vertical="center"/>
      <protection/>
    </xf>
    <xf numFmtId="177" fontId="11" fillId="33" borderId="56" xfId="0" applyNumberFormat="1" applyFont="1" applyFill="1" applyBorder="1" applyAlignment="1" applyProtection="1">
      <alignment vertical="center"/>
      <protection/>
    </xf>
    <xf numFmtId="177" fontId="11" fillId="33" borderId="21" xfId="0" applyNumberFormat="1" applyFont="1" applyFill="1" applyBorder="1" applyAlignment="1" applyProtection="1">
      <alignment vertical="center"/>
      <protection/>
    </xf>
    <xf numFmtId="177" fontId="11" fillId="33" borderId="56" xfId="0" applyNumberFormat="1" applyFont="1" applyFill="1" applyBorder="1" applyAlignment="1" applyProtection="1">
      <alignment vertical="center"/>
      <protection/>
    </xf>
    <xf numFmtId="177" fontId="17" fillId="34" borderId="15" xfId="36" applyNumberFormat="1" applyFont="1" applyFill="1" applyBorder="1" applyAlignment="1" applyProtection="1">
      <alignment horizontal="right" vertical="center"/>
      <protection/>
    </xf>
    <xf numFmtId="49" fontId="20" fillId="0" borderId="17" xfId="0" applyNumberFormat="1" applyFont="1" applyFill="1" applyBorder="1" applyAlignment="1" applyProtection="1">
      <alignment horizontal="left" vertical="center"/>
      <protection/>
    </xf>
    <xf numFmtId="177" fontId="11" fillId="33" borderId="28" xfId="0" applyNumberFormat="1" applyFont="1" applyFill="1" applyBorder="1" applyAlignment="1" applyProtection="1">
      <alignment horizontal="right" vertical="center" wrapText="1"/>
      <protection/>
    </xf>
    <xf numFmtId="177" fontId="11" fillId="33" borderId="56" xfId="0" applyNumberFormat="1" applyFont="1" applyFill="1" applyBorder="1" applyAlignment="1" applyProtection="1">
      <alignment horizontal="right" vertical="center" wrapText="1"/>
      <protection/>
    </xf>
    <xf numFmtId="177" fontId="11" fillId="34" borderId="15" xfId="0" applyNumberFormat="1" applyFont="1" applyFill="1" applyBorder="1" applyAlignment="1" applyProtection="1">
      <alignment horizontal="right" vertical="center" wrapText="1"/>
      <protection/>
    </xf>
    <xf numFmtId="177" fontId="11" fillId="34" borderId="87" xfId="0" applyNumberFormat="1" applyFont="1" applyFill="1" applyBorder="1" applyAlignment="1" applyProtection="1">
      <alignment horizontal="right" vertical="center" wrapText="1"/>
      <protection/>
    </xf>
    <xf numFmtId="177" fontId="11" fillId="34" borderId="46" xfId="0" applyNumberFormat="1" applyFont="1" applyFill="1" applyBorder="1" applyAlignment="1" applyProtection="1">
      <alignment horizontal="right" vertical="center" wrapText="1"/>
      <protection/>
    </xf>
    <xf numFmtId="0" fontId="14" fillId="0" borderId="35" xfId="36" applyFont="1" applyFill="1" applyBorder="1" applyAlignment="1" applyProtection="1">
      <alignment vertical="center" wrapText="1"/>
      <protection/>
    </xf>
    <xf numFmtId="177" fontId="14" fillId="35" borderId="15" xfId="0" applyNumberFormat="1" applyFont="1" applyFill="1" applyBorder="1" applyAlignment="1" applyProtection="1">
      <alignment horizontal="right" vertical="center" wrapText="1"/>
      <protection locked="0"/>
    </xf>
    <xf numFmtId="0" fontId="14" fillId="35" borderId="17" xfId="36" applyFont="1" applyFill="1" applyBorder="1" applyAlignment="1" applyProtection="1">
      <alignment horizontal="left" vertical="center"/>
      <protection/>
    </xf>
    <xf numFmtId="177" fontId="14" fillId="35" borderId="50" xfId="0" applyNumberFormat="1" applyFont="1" applyFill="1" applyBorder="1" applyAlignment="1" applyProtection="1">
      <alignment horizontal="right" vertical="center" wrapText="1"/>
      <protection locked="0"/>
    </xf>
    <xf numFmtId="177" fontId="11" fillId="33" borderId="58" xfId="0" applyNumberFormat="1" applyFont="1" applyFill="1" applyBorder="1" applyAlignment="1" applyProtection="1">
      <alignment vertical="center"/>
      <protection/>
    </xf>
    <xf numFmtId="0" fontId="17" fillId="35" borderId="42" xfId="36" applyFont="1" applyFill="1" applyBorder="1" applyAlignment="1" applyProtection="1">
      <alignment horizontal="left" vertical="center"/>
      <protection/>
    </xf>
    <xf numFmtId="177" fontId="17" fillId="35" borderId="42" xfId="0" applyNumberFormat="1" applyFont="1" applyFill="1" applyBorder="1" applyAlignment="1" applyProtection="1">
      <alignment horizontal="right" vertical="center" wrapText="1"/>
      <protection/>
    </xf>
    <xf numFmtId="0" fontId="11" fillId="33" borderId="51" xfId="36" applyFont="1" applyFill="1" applyBorder="1" applyAlignment="1" applyProtection="1">
      <alignment horizontal="left" vertical="center"/>
      <protection/>
    </xf>
    <xf numFmtId="0" fontId="11" fillId="33" borderId="28" xfId="36" applyFont="1" applyFill="1" applyBorder="1" applyAlignment="1" applyProtection="1">
      <alignment horizontal="left" vertical="center"/>
      <protection/>
    </xf>
    <xf numFmtId="177" fontId="11" fillId="33" borderId="64" xfId="0" applyNumberFormat="1" applyFont="1" applyFill="1" applyBorder="1" applyAlignment="1" applyProtection="1">
      <alignment horizontal="right" vertical="center" wrapText="1"/>
      <protection/>
    </xf>
    <xf numFmtId="177" fontId="20" fillId="0" borderId="19" xfId="0" applyNumberFormat="1" applyFont="1" applyFill="1" applyBorder="1" applyAlignment="1" applyProtection="1">
      <alignment horizontal="right" vertical="center" wrapText="1"/>
      <protection/>
    </xf>
    <xf numFmtId="49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8" xfId="0" applyFont="1" applyFill="1" applyBorder="1" applyAlignment="1" applyProtection="1">
      <alignment vertical="center"/>
      <protection locked="0"/>
    </xf>
    <xf numFmtId="177" fontId="10" fillId="0" borderId="34" xfId="0" applyNumberFormat="1" applyFont="1" applyFill="1" applyBorder="1" applyAlignment="1" applyProtection="1">
      <alignment horizontal="right" vertical="center"/>
      <protection locked="0"/>
    </xf>
    <xf numFmtId="177" fontId="10" fillId="0" borderId="30" xfId="0" applyNumberFormat="1" applyFont="1" applyFill="1" applyBorder="1" applyAlignment="1" applyProtection="1">
      <alignment horizontal="right" vertical="center"/>
      <protection locked="0"/>
    </xf>
    <xf numFmtId="0" fontId="9" fillId="33" borderId="20" xfId="0" applyFont="1" applyFill="1" applyBorder="1" applyAlignment="1" applyProtection="1">
      <alignment horizontal="left" vertical="center"/>
      <protection locked="0"/>
    </xf>
    <xf numFmtId="177" fontId="9" fillId="33" borderId="29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177" fontId="10" fillId="0" borderId="29" xfId="0" applyNumberFormat="1" applyFont="1" applyFill="1" applyBorder="1" applyAlignment="1" applyProtection="1">
      <alignment horizontal="right" vertical="center"/>
      <protection locked="0"/>
    </xf>
    <xf numFmtId="177" fontId="9" fillId="33" borderId="21" xfId="0" applyNumberFormat="1" applyFont="1" applyFill="1" applyBorder="1" applyAlignment="1" applyProtection="1">
      <alignment horizontal="right" vertical="center"/>
      <protection locked="0"/>
    </xf>
    <xf numFmtId="177" fontId="8" fillId="34" borderId="31" xfId="36" applyNumberFormat="1" applyFont="1" applyFill="1" applyBorder="1" applyAlignment="1" applyProtection="1">
      <alignment horizontal="right" vertical="center"/>
      <protection locked="0"/>
    </xf>
    <xf numFmtId="176" fontId="11" fillId="33" borderId="12" xfId="0" applyNumberFormat="1" applyFont="1" applyFill="1" applyBorder="1" applyAlignment="1" applyProtection="1">
      <alignment horizontal="right" vertical="center" wrapText="1"/>
      <protection/>
    </xf>
    <xf numFmtId="0" fontId="14" fillId="0" borderId="22" xfId="0" applyFont="1" applyBorder="1" applyAlignment="1" applyProtection="1">
      <alignment horizontal="left" vertical="center" wrapText="1"/>
      <protection/>
    </xf>
    <xf numFmtId="0" fontId="11" fillId="33" borderId="28" xfId="0" applyFont="1" applyFill="1" applyBorder="1" applyAlignment="1" applyProtection="1">
      <alignment horizontal="left"/>
      <protection/>
    </xf>
    <xf numFmtId="177" fontId="11" fillId="33" borderId="28" xfId="0" applyNumberFormat="1" applyFont="1" applyFill="1" applyBorder="1" applyAlignment="1" applyProtection="1">
      <alignment horizontal="right"/>
      <protection/>
    </xf>
    <xf numFmtId="0" fontId="17" fillId="34" borderId="87" xfId="36" applyFont="1" applyFill="1" applyBorder="1" applyAlignment="1" applyProtection="1">
      <alignment horizontal="left" vertical="center"/>
      <protection/>
    </xf>
    <xf numFmtId="177" fontId="17" fillId="34" borderId="12" xfId="0" applyNumberFormat="1" applyFont="1" applyFill="1" applyBorder="1" applyAlignment="1" applyProtection="1">
      <alignment horizontal="right"/>
      <protection/>
    </xf>
    <xf numFmtId="49" fontId="9" fillId="0" borderId="19" xfId="0" applyNumberFormat="1" applyFont="1" applyFill="1" applyBorder="1" applyAlignment="1" applyProtection="1">
      <alignment vertical="center" wrapText="1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left" vertical="center"/>
      <protection/>
    </xf>
    <xf numFmtId="177" fontId="9" fillId="36" borderId="64" xfId="0" applyNumberFormat="1" applyFont="1" applyFill="1" applyBorder="1" applyAlignment="1" applyProtection="1">
      <alignment horizontal="right" vertical="center" wrapText="1"/>
      <protection/>
    </xf>
    <xf numFmtId="177" fontId="9" fillId="36" borderId="56" xfId="0" applyNumberFormat="1" applyFont="1" applyFill="1" applyBorder="1" applyAlignment="1" applyProtection="1">
      <alignment horizontal="right" vertical="center" wrapText="1"/>
      <protection/>
    </xf>
    <xf numFmtId="177" fontId="11" fillId="34" borderId="65" xfId="0" applyNumberFormat="1" applyFont="1" applyFill="1" applyBorder="1" applyAlignment="1" applyProtection="1">
      <alignment horizontal="right" vertical="center" wrapText="1"/>
      <protection/>
    </xf>
    <xf numFmtId="177" fontId="11" fillId="33" borderId="12" xfId="36" applyNumberFormat="1" applyFont="1" applyFill="1" applyBorder="1" applyAlignment="1" applyProtection="1">
      <alignment horizontal="right" vertical="center"/>
      <protection locked="0"/>
    </xf>
    <xf numFmtId="177" fontId="11" fillId="33" borderId="12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95" xfId="0" applyNumberFormat="1" applyFont="1" applyFill="1" applyBorder="1" applyAlignment="1" applyProtection="1">
      <alignment vertical="center" wrapText="1"/>
      <protection/>
    </xf>
    <xf numFmtId="177" fontId="14" fillId="0" borderId="33" xfId="0" applyNumberFormat="1" applyFont="1" applyFill="1" applyBorder="1" applyAlignment="1" applyProtection="1">
      <alignment vertical="center" wrapText="1"/>
      <protection locked="0"/>
    </xf>
    <xf numFmtId="0" fontId="14" fillId="33" borderId="10" xfId="36" applyFont="1" applyFill="1" applyBorder="1" applyAlignment="1" applyProtection="1">
      <alignment horizontal="left" vertical="center"/>
      <protection/>
    </xf>
    <xf numFmtId="177" fontId="11" fillId="33" borderId="33" xfId="0" applyNumberFormat="1" applyFont="1" applyFill="1" applyBorder="1" applyAlignment="1" applyProtection="1">
      <alignment vertical="center" wrapText="1"/>
      <protection/>
    </xf>
    <xf numFmtId="177" fontId="14" fillId="0" borderId="33" xfId="0" applyNumberFormat="1" applyFont="1" applyFill="1" applyBorder="1" applyAlignment="1" applyProtection="1">
      <alignment vertical="center" wrapText="1"/>
      <protection locked="0"/>
    </xf>
    <xf numFmtId="0" fontId="14" fillId="35" borderId="10" xfId="36" applyFont="1" applyFill="1" applyBorder="1" applyAlignment="1" applyProtection="1">
      <alignment horizontal="left" vertical="center"/>
      <protection/>
    </xf>
    <xf numFmtId="177" fontId="14" fillId="35" borderId="33" xfId="0" applyNumberFormat="1" applyFont="1" applyFill="1" applyBorder="1" applyAlignment="1" applyProtection="1">
      <alignment vertical="center" wrapText="1"/>
      <protection locked="0"/>
    </xf>
    <xf numFmtId="177" fontId="14" fillId="35" borderId="33" xfId="0" applyNumberFormat="1" applyFont="1" applyFill="1" applyBorder="1" applyAlignment="1" applyProtection="1">
      <alignment vertical="center" wrapText="1"/>
      <protection locked="0"/>
    </xf>
    <xf numFmtId="177" fontId="14" fillId="35" borderId="33" xfId="0" applyNumberFormat="1" applyFont="1" applyFill="1" applyBorder="1" applyAlignment="1" applyProtection="1">
      <alignment vertical="center" wrapText="1"/>
      <protection/>
    </xf>
    <xf numFmtId="0" fontId="14" fillId="33" borderId="24" xfId="36" applyFont="1" applyFill="1" applyBorder="1" applyAlignment="1" applyProtection="1">
      <alignment horizontal="left" vertical="center"/>
      <protection/>
    </xf>
    <xf numFmtId="177" fontId="11" fillId="33" borderId="64" xfId="0" applyNumberFormat="1" applyFont="1" applyFill="1" applyBorder="1" applyAlignment="1" applyProtection="1">
      <alignment vertical="center" wrapText="1"/>
      <protection/>
    </xf>
    <xf numFmtId="0" fontId="20" fillId="34" borderId="22" xfId="36" applyFont="1" applyFill="1" applyBorder="1" applyAlignment="1" applyProtection="1">
      <alignment horizontal="left" vertical="center"/>
      <protection/>
    </xf>
    <xf numFmtId="177" fontId="17" fillId="34" borderId="65" xfId="0" applyNumberFormat="1" applyFont="1" applyFill="1" applyBorder="1" applyAlignment="1" applyProtection="1">
      <alignment vertical="center" wrapText="1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0" fontId="11" fillId="33" borderId="20" xfId="36" applyFont="1" applyFill="1" applyBorder="1" applyAlignment="1" applyProtection="1">
      <alignment horizontal="left" vertical="center"/>
      <protection/>
    </xf>
    <xf numFmtId="0" fontId="14" fillId="0" borderId="44" xfId="0" applyFont="1" applyBorder="1" applyAlignment="1" applyProtection="1">
      <alignment vertical="center"/>
      <protection/>
    </xf>
    <xf numFmtId="0" fontId="11" fillId="33" borderId="51" xfId="0" applyFont="1" applyFill="1" applyBorder="1" applyAlignment="1" applyProtection="1">
      <alignment horizontal="left" vertical="center"/>
      <protection/>
    </xf>
    <xf numFmtId="177" fontId="14" fillId="0" borderId="41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29" xfId="0" applyNumberFormat="1" applyFont="1" applyFill="1" applyBorder="1" applyAlignment="1" applyProtection="1">
      <alignment horizontal="right" vertical="center" wrapText="1"/>
      <protection/>
    </xf>
    <xf numFmtId="0" fontId="14" fillId="35" borderId="11" xfId="36" applyFont="1" applyFill="1" applyBorder="1" applyAlignment="1" applyProtection="1">
      <alignment horizontal="left" vertical="center" wrapText="1"/>
      <protection locked="0"/>
    </xf>
    <xf numFmtId="177" fontId="14" fillId="35" borderId="57" xfId="0" applyNumberFormat="1" applyFont="1" applyFill="1" applyBorder="1" applyAlignment="1" applyProtection="1">
      <alignment horizontal="right" vertical="center" wrapText="1"/>
      <protection/>
    </xf>
    <xf numFmtId="177" fontId="14" fillId="35" borderId="19" xfId="0" applyNumberFormat="1" applyFont="1" applyFill="1" applyBorder="1" applyAlignment="1" applyProtection="1">
      <alignment horizontal="right" vertical="center" wrapText="1"/>
      <protection/>
    </xf>
    <xf numFmtId="177" fontId="14" fillId="35" borderId="37" xfId="0" applyNumberFormat="1" applyFont="1" applyFill="1" applyBorder="1" applyAlignment="1" applyProtection="1">
      <alignment horizontal="right" vertical="center" wrapText="1"/>
      <protection/>
    </xf>
    <xf numFmtId="177" fontId="14" fillId="35" borderId="16" xfId="0" applyNumberFormat="1" applyFont="1" applyFill="1" applyBorder="1" applyAlignment="1" applyProtection="1">
      <alignment horizontal="right" vertical="center" wrapText="1"/>
      <protection/>
    </xf>
    <xf numFmtId="177" fontId="14" fillId="35" borderId="11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3" xfId="0" applyFont="1" applyBorder="1" applyAlignment="1" applyProtection="1">
      <alignment vertical="center"/>
      <protection locked="0"/>
    </xf>
    <xf numFmtId="0" fontId="14" fillId="0" borderId="34" xfId="0" applyFont="1" applyBorder="1" applyAlignment="1" applyProtection="1">
      <alignment vertical="center"/>
      <protection locked="0"/>
    </xf>
    <xf numFmtId="176" fontId="14" fillId="0" borderId="10" xfId="0" applyNumberFormat="1" applyFont="1" applyBorder="1" applyAlignment="1" applyProtection="1">
      <alignment vertical="center"/>
      <protection locked="0"/>
    </xf>
    <xf numFmtId="176" fontId="14" fillId="0" borderId="12" xfId="0" applyNumberFormat="1" applyFont="1" applyBorder="1" applyAlignment="1" applyProtection="1">
      <alignment vertical="center"/>
      <protection locked="0"/>
    </xf>
    <xf numFmtId="177" fontId="14" fillId="0" borderId="31" xfId="0" applyNumberFormat="1" applyFont="1" applyBorder="1" applyAlignment="1" applyProtection="1">
      <alignment vertical="center"/>
      <protection locked="0"/>
    </xf>
    <xf numFmtId="177" fontId="14" fillId="0" borderId="22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9" xfId="0" applyNumberFormat="1" applyFont="1" applyBorder="1" applyAlignment="1" applyProtection="1">
      <alignment vertical="center"/>
      <protection locked="0"/>
    </xf>
    <xf numFmtId="177" fontId="14" fillId="0" borderId="19" xfId="0" applyNumberFormat="1" applyFont="1" applyBorder="1" applyAlignment="1" applyProtection="1">
      <alignment vertical="center"/>
      <protection/>
    </xf>
    <xf numFmtId="0" fontId="11" fillId="33" borderId="24" xfId="0" applyFont="1" applyFill="1" applyBorder="1" applyAlignment="1" applyProtection="1">
      <alignment horizontal="left" vertical="center"/>
      <protection locked="0"/>
    </xf>
    <xf numFmtId="177" fontId="11" fillId="33" borderId="90" xfId="0" applyNumberFormat="1" applyFont="1" applyFill="1" applyBorder="1" applyAlignment="1" applyProtection="1">
      <alignment horizontal="right" vertical="center"/>
      <protection/>
    </xf>
    <xf numFmtId="177" fontId="11" fillId="33" borderId="24" xfId="0" applyNumberFormat="1" applyFont="1" applyFill="1" applyBorder="1" applyAlignment="1" applyProtection="1">
      <alignment horizontal="right" vertical="center"/>
      <protection/>
    </xf>
    <xf numFmtId="177" fontId="17" fillId="34" borderId="35" xfId="0" applyNumberFormat="1" applyFont="1" applyFill="1" applyBorder="1" applyAlignment="1" applyProtection="1">
      <alignment horizontal="right" vertical="center" wrapText="1"/>
      <protection/>
    </xf>
    <xf numFmtId="49" fontId="11" fillId="0" borderId="24" xfId="0" applyNumberFormat="1" applyFont="1" applyBorder="1" applyAlignment="1" applyProtection="1">
      <alignment horizontal="left" vertical="center" wrapText="1"/>
      <protection/>
    </xf>
    <xf numFmtId="0" fontId="11" fillId="0" borderId="56" xfId="0" applyFont="1" applyBorder="1" applyAlignment="1" applyProtection="1">
      <alignment horizontal="center" vertical="center" wrapText="1"/>
      <protection locked="0"/>
    </xf>
    <xf numFmtId="0" fontId="11" fillId="0" borderId="96" xfId="0" applyFont="1" applyBorder="1" applyAlignment="1" applyProtection="1">
      <alignment horizontal="center" vertical="center" wrapText="1"/>
      <protection/>
    </xf>
    <xf numFmtId="0" fontId="14" fillId="0" borderId="22" xfId="0" applyFont="1" applyBorder="1" applyAlignment="1" applyProtection="1">
      <alignment/>
      <protection/>
    </xf>
    <xf numFmtId="177" fontId="14" fillId="0" borderId="13" xfId="0" applyNumberFormat="1" applyFont="1" applyBorder="1" applyAlignment="1" applyProtection="1">
      <alignment horizontal="right" vertical="center" wrapText="1"/>
      <protection/>
    </xf>
    <xf numFmtId="0" fontId="14" fillId="0" borderId="22" xfId="0" applyFont="1" applyBorder="1" applyAlignment="1" applyProtection="1">
      <alignment vertical="center"/>
      <protection/>
    </xf>
    <xf numFmtId="177" fontId="14" fillId="0" borderId="12" xfId="0" applyNumberFormat="1" applyFont="1" applyBorder="1" applyAlignment="1" applyProtection="1">
      <alignment horizontal="right" vertical="center" wrapText="1"/>
      <protection/>
    </xf>
    <xf numFmtId="177" fontId="14" fillId="0" borderId="15" xfId="0" applyNumberFormat="1" applyFont="1" applyBorder="1" applyAlignment="1" applyProtection="1">
      <alignment horizontal="right" vertical="center" wrapText="1"/>
      <protection/>
    </xf>
    <xf numFmtId="0" fontId="11" fillId="36" borderId="22" xfId="0" applyFont="1" applyFill="1" applyBorder="1" applyAlignment="1" applyProtection="1">
      <alignment horizontal="left" vertical="center"/>
      <protection/>
    </xf>
    <xf numFmtId="177" fontId="11" fillId="36" borderId="15" xfId="0" applyNumberFormat="1" applyFont="1" applyFill="1" applyBorder="1" applyAlignment="1" applyProtection="1">
      <alignment horizontal="right" vertical="center" wrapText="1"/>
      <protection/>
    </xf>
    <xf numFmtId="0" fontId="11" fillId="35" borderId="22" xfId="0" applyFont="1" applyFill="1" applyBorder="1" applyAlignment="1" applyProtection="1">
      <alignment horizontal="left" vertical="center"/>
      <protection/>
    </xf>
    <xf numFmtId="0" fontId="14" fillId="0" borderId="22" xfId="0" applyFont="1" applyBorder="1" applyAlignment="1" applyProtection="1">
      <alignment horizontal="left" vertical="center"/>
      <protection/>
    </xf>
    <xf numFmtId="177" fontId="11" fillId="36" borderId="50" xfId="0" applyNumberFormat="1" applyFont="1" applyFill="1" applyBorder="1" applyAlignment="1" applyProtection="1">
      <alignment horizontal="right" vertical="center" wrapText="1"/>
      <protection/>
    </xf>
    <xf numFmtId="177" fontId="11" fillId="36" borderId="16" xfId="0" applyNumberFormat="1" applyFont="1" applyFill="1" applyBorder="1" applyAlignment="1" applyProtection="1">
      <alignment horizontal="right" vertical="center" wrapText="1"/>
      <protection/>
    </xf>
    <xf numFmtId="0" fontId="11" fillId="33" borderId="22" xfId="36" applyFont="1" applyFill="1" applyBorder="1" applyAlignment="1" applyProtection="1">
      <alignment horizontal="left" vertical="center"/>
      <protection/>
    </xf>
    <xf numFmtId="177" fontId="14" fillId="33" borderId="15" xfId="0" applyNumberFormat="1" applyFont="1" applyFill="1" applyBorder="1" applyAlignment="1" applyProtection="1">
      <alignment horizontal="right" vertical="center" wrapText="1"/>
      <protection locked="0"/>
    </xf>
    <xf numFmtId="176" fontId="11" fillId="33" borderId="12" xfId="36" applyNumberFormat="1" applyFont="1" applyFill="1" applyBorder="1" applyAlignment="1" applyProtection="1">
      <alignment horizontal="right" vertical="center"/>
      <protection locked="0"/>
    </xf>
    <xf numFmtId="0" fontId="11" fillId="36" borderId="17" xfId="0" applyFont="1" applyFill="1" applyBorder="1" applyAlignment="1" applyProtection="1">
      <alignment horizontal="left"/>
      <protection/>
    </xf>
    <xf numFmtId="177" fontId="11" fillId="36" borderId="50" xfId="0" applyNumberFormat="1" applyFont="1" applyFill="1" applyBorder="1" applyAlignment="1" applyProtection="1">
      <alignment horizontal="right"/>
      <protection/>
    </xf>
    <xf numFmtId="49" fontId="11" fillId="0" borderId="19" xfId="0" applyNumberFormat="1" applyFont="1" applyFill="1" applyBorder="1" applyAlignment="1" applyProtection="1">
      <alignment horizontal="center" vertical="center" wrapText="1"/>
      <protection/>
    </xf>
    <xf numFmtId="49" fontId="11" fillId="0" borderId="35" xfId="0" applyNumberFormat="1" applyFont="1" applyFill="1" applyBorder="1" applyAlignment="1" applyProtection="1">
      <alignment horizontal="left" vertical="center" wrapText="1"/>
      <protection locked="0"/>
    </xf>
    <xf numFmtId="176" fontId="14" fillId="0" borderId="91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34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35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13" xfId="0" applyNumberFormat="1" applyFont="1" applyBorder="1" applyAlignment="1" applyProtection="1">
      <alignment horizontal="right" vertical="center"/>
      <protection/>
    </xf>
    <xf numFmtId="0" fontId="14" fillId="0" borderId="22" xfId="0" applyFont="1" applyBorder="1" applyAlignment="1" applyProtection="1">
      <alignment/>
      <protection locked="0"/>
    </xf>
    <xf numFmtId="176" fontId="14" fillId="0" borderId="23" xfId="0" applyNumberFormat="1" applyFont="1" applyBorder="1" applyAlignment="1" applyProtection="1">
      <alignment/>
      <protection locked="0"/>
    </xf>
    <xf numFmtId="176" fontId="14" fillId="0" borderId="31" xfId="0" applyNumberFormat="1" applyFont="1" applyBorder="1" applyAlignment="1" applyProtection="1">
      <alignment/>
      <protection locked="0"/>
    </xf>
    <xf numFmtId="176" fontId="14" fillId="0" borderId="22" xfId="0" applyNumberFormat="1" applyFont="1" applyBorder="1" applyAlignment="1" applyProtection="1">
      <alignment/>
      <protection locked="0"/>
    </xf>
    <xf numFmtId="176" fontId="14" fillId="0" borderId="15" xfId="0" applyNumberFormat="1" applyFont="1" applyFill="1" applyBorder="1" applyAlignment="1" applyProtection="1">
      <alignment horizontal="right" vertical="center" wrapText="1"/>
      <protection/>
    </xf>
    <xf numFmtId="0" fontId="11" fillId="33" borderId="10" xfId="0" applyFont="1" applyFill="1" applyBorder="1" applyAlignment="1" applyProtection="1">
      <alignment horizontal="left" vertical="center"/>
      <protection locked="0"/>
    </xf>
    <xf numFmtId="176" fontId="11" fillId="33" borderId="27" xfId="0" applyNumberFormat="1" applyFont="1" applyFill="1" applyBorder="1" applyAlignment="1" applyProtection="1">
      <alignment horizontal="right" vertical="center"/>
      <protection locked="0"/>
    </xf>
    <xf numFmtId="176" fontId="11" fillId="33" borderId="19" xfId="0" applyNumberFormat="1" applyFont="1" applyFill="1" applyBorder="1" applyAlignment="1" applyProtection="1">
      <alignment horizontal="right" vertical="center"/>
      <protection/>
    </xf>
    <xf numFmtId="176" fontId="11" fillId="33" borderId="10" xfId="0" applyNumberFormat="1" applyFont="1" applyFill="1" applyBorder="1" applyAlignment="1" applyProtection="1">
      <alignment horizontal="right" vertical="center"/>
      <protection/>
    </xf>
    <xf numFmtId="176" fontId="17" fillId="33" borderId="12" xfId="0" applyNumberFormat="1" applyFont="1" applyFill="1" applyBorder="1" applyAlignment="1" applyProtection="1">
      <alignment horizontal="right" vertical="center"/>
      <protection/>
    </xf>
    <xf numFmtId="177" fontId="14" fillId="0" borderId="27" xfId="0" applyNumberFormat="1" applyFont="1" applyBorder="1" applyAlignment="1" applyProtection="1">
      <alignment horizontal="right" vertical="center"/>
      <protection locked="0"/>
    </xf>
    <xf numFmtId="0" fontId="14" fillId="0" borderId="22" xfId="0" applyFont="1" applyBorder="1" applyAlignment="1" applyProtection="1">
      <alignment horizontal="left" vertical="center"/>
      <protection locked="0"/>
    </xf>
    <xf numFmtId="177" fontId="14" fillId="0" borderId="23" xfId="0" applyNumberFormat="1" applyFont="1" applyBorder="1" applyAlignment="1" applyProtection="1">
      <alignment horizontal="right" vertical="center"/>
      <protection locked="0"/>
    </xf>
    <xf numFmtId="177" fontId="11" fillId="33" borderId="27" xfId="0" applyNumberFormat="1" applyFont="1" applyFill="1" applyBorder="1" applyAlignment="1" applyProtection="1">
      <alignment horizontal="right" vertical="center"/>
      <protection locked="0"/>
    </xf>
    <xf numFmtId="177" fontId="11" fillId="33" borderId="19" xfId="0" applyNumberFormat="1" applyFont="1" applyFill="1" applyBorder="1" applyAlignment="1" applyProtection="1">
      <alignment horizontal="right" vertical="center"/>
      <protection/>
    </xf>
    <xf numFmtId="177" fontId="11" fillId="33" borderId="10" xfId="0" applyNumberFormat="1" applyFont="1" applyFill="1" applyBorder="1" applyAlignment="1" applyProtection="1">
      <alignment horizontal="right" vertical="center"/>
      <protection/>
    </xf>
    <xf numFmtId="177" fontId="17" fillId="36" borderId="12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Border="1" applyAlignment="1" applyProtection="1">
      <alignment vertical="center"/>
      <protection locked="0"/>
    </xf>
    <xf numFmtId="177" fontId="14" fillId="0" borderId="12" xfId="0" applyNumberFormat="1" applyFont="1" applyBorder="1" applyAlignment="1" applyProtection="1">
      <alignment vertical="center"/>
      <protection/>
    </xf>
    <xf numFmtId="176" fontId="14" fillId="0" borderId="27" xfId="0" applyNumberFormat="1" applyFont="1" applyBorder="1" applyAlignment="1" applyProtection="1">
      <alignment vertical="center"/>
      <protection locked="0"/>
    </xf>
    <xf numFmtId="176" fontId="14" fillId="0" borderId="19" xfId="0" applyNumberFormat="1" applyFont="1" applyBorder="1" applyAlignment="1" applyProtection="1">
      <alignment vertical="center"/>
      <protection locked="0"/>
    </xf>
    <xf numFmtId="177" fontId="14" fillId="0" borderId="27" xfId="36" applyNumberFormat="1" applyFont="1" applyFill="1" applyBorder="1" applyAlignment="1" applyProtection="1">
      <alignment vertical="center"/>
      <protection locked="0"/>
    </xf>
    <xf numFmtId="177" fontId="14" fillId="0" borderId="19" xfId="36" applyNumberFormat="1" applyFont="1" applyFill="1" applyBorder="1" applyAlignment="1" applyProtection="1">
      <alignment vertical="center"/>
      <protection locked="0"/>
    </xf>
    <xf numFmtId="177" fontId="14" fillId="0" borderId="10" xfId="36" applyNumberFormat="1" applyFont="1" applyFill="1" applyBorder="1" applyAlignment="1" applyProtection="1">
      <alignment vertical="center"/>
      <protection locked="0"/>
    </xf>
    <xf numFmtId="177" fontId="14" fillId="0" borderId="12" xfId="36" applyNumberFormat="1" applyFont="1" applyFill="1" applyBorder="1" applyAlignment="1" applyProtection="1">
      <alignment vertical="center"/>
      <protection/>
    </xf>
    <xf numFmtId="177" fontId="11" fillId="33" borderId="27" xfId="36" applyNumberFormat="1" applyFont="1" applyFill="1" applyBorder="1" applyAlignment="1" applyProtection="1">
      <alignment horizontal="right" vertical="center"/>
      <protection locked="0"/>
    </xf>
    <xf numFmtId="177" fontId="11" fillId="33" borderId="19" xfId="36" applyNumberFormat="1" applyFont="1" applyFill="1" applyBorder="1" applyAlignment="1" applyProtection="1">
      <alignment horizontal="right" vertical="center"/>
      <protection/>
    </xf>
    <xf numFmtId="177" fontId="11" fillId="33" borderId="10" xfId="36" applyNumberFormat="1" applyFont="1" applyFill="1" applyBorder="1" applyAlignment="1" applyProtection="1">
      <alignment horizontal="right" vertical="center"/>
      <protection/>
    </xf>
    <xf numFmtId="177" fontId="14" fillId="0" borderId="27" xfId="36" applyNumberFormat="1" applyFont="1" applyFill="1" applyBorder="1" applyAlignment="1" applyProtection="1">
      <alignment horizontal="right" vertical="center"/>
      <protection locked="0"/>
    </xf>
    <xf numFmtId="0" fontId="11" fillId="35" borderId="10" xfId="36" applyFont="1" applyFill="1" applyBorder="1" applyAlignment="1" applyProtection="1">
      <alignment horizontal="left" vertical="center"/>
      <protection locked="0"/>
    </xf>
    <xf numFmtId="177" fontId="14" fillId="35" borderId="27" xfId="36" applyNumberFormat="1" applyFont="1" applyFill="1" applyBorder="1" applyAlignment="1" applyProtection="1">
      <alignment horizontal="right" vertical="center"/>
      <protection locked="0"/>
    </xf>
    <xf numFmtId="177" fontId="14" fillId="35" borderId="19" xfId="36" applyNumberFormat="1" applyFont="1" applyFill="1" applyBorder="1" applyAlignment="1" applyProtection="1">
      <alignment horizontal="right" vertical="center"/>
      <protection locked="0"/>
    </xf>
    <xf numFmtId="177" fontId="14" fillId="35" borderId="10" xfId="36" applyNumberFormat="1" applyFont="1" applyFill="1" applyBorder="1" applyAlignment="1" applyProtection="1">
      <alignment horizontal="right" vertical="center"/>
      <protection locked="0"/>
    </xf>
    <xf numFmtId="177" fontId="14" fillId="35" borderId="12" xfId="36" applyNumberFormat="1" applyFont="1" applyFill="1" applyBorder="1" applyAlignment="1" applyProtection="1">
      <alignment horizontal="right" vertical="center"/>
      <protection/>
    </xf>
    <xf numFmtId="177" fontId="14" fillId="0" borderId="27" xfId="36" applyNumberFormat="1" applyFont="1" applyFill="1" applyBorder="1" applyAlignment="1" applyProtection="1">
      <alignment horizontal="right" vertical="center"/>
      <protection locked="0"/>
    </xf>
    <xf numFmtId="177" fontId="14" fillId="0" borderId="10" xfId="36" applyNumberFormat="1" applyFont="1" applyFill="1" applyBorder="1" applyAlignment="1" applyProtection="1">
      <alignment horizontal="right" vertical="center"/>
      <protection locked="0"/>
    </xf>
    <xf numFmtId="177" fontId="11" fillId="0" borderId="27" xfId="36" applyNumberFormat="1" applyFont="1" applyFill="1" applyBorder="1" applyAlignment="1" applyProtection="1">
      <alignment horizontal="right" vertical="center"/>
      <protection locked="0"/>
    </xf>
    <xf numFmtId="177" fontId="11" fillId="0" borderId="19" xfId="36" applyNumberFormat="1" applyFont="1" applyFill="1" applyBorder="1" applyAlignment="1" applyProtection="1">
      <alignment horizontal="right" vertical="center"/>
      <protection locked="0"/>
    </xf>
    <xf numFmtId="177" fontId="11" fillId="0" borderId="12" xfId="36" applyNumberFormat="1" applyFont="1" applyFill="1" applyBorder="1" applyAlignment="1" applyProtection="1">
      <alignment horizontal="right" vertical="center"/>
      <protection/>
    </xf>
    <xf numFmtId="177" fontId="14" fillId="0" borderId="10" xfId="36" applyNumberFormat="1" applyFont="1" applyFill="1" applyBorder="1" applyAlignment="1" applyProtection="1">
      <alignment horizontal="right" vertical="center"/>
      <protection/>
    </xf>
    <xf numFmtId="0" fontId="14" fillId="35" borderId="10" xfId="36" applyFont="1" applyFill="1" applyBorder="1" applyAlignment="1" applyProtection="1">
      <alignment horizontal="left" vertical="center"/>
      <protection locked="0"/>
    </xf>
    <xf numFmtId="0" fontId="14" fillId="35" borderId="10" xfId="36" applyFont="1" applyFill="1" applyBorder="1" applyAlignment="1" applyProtection="1">
      <alignment horizontal="left" vertical="center"/>
      <protection locked="0"/>
    </xf>
    <xf numFmtId="0" fontId="21" fillId="33" borderId="10" xfId="36" applyFont="1" applyFill="1" applyBorder="1" applyAlignment="1" applyProtection="1">
      <alignment horizontal="left" vertical="center"/>
      <protection locked="0"/>
    </xf>
    <xf numFmtId="177" fontId="21" fillId="33" borderId="27" xfId="36" applyNumberFormat="1" applyFont="1" applyFill="1" applyBorder="1" applyAlignment="1" applyProtection="1">
      <alignment horizontal="right" vertical="center"/>
      <protection locked="0"/>
    </xf>
    <xf numFmtId="177" fontId="21" fillId="33" borderId="19" xfId="36" applyNumberFormat="1" applyFont="1" applyFill="1" applyBorder="1" applyAlignment="1" applyProtection="1">
      <alignment horizontal="right" vertical="center"/>
      <protection/>
    </xf>
    <xf numFmtId="177" fontId="21" fillId="33" borderId="10" xfId="36" applyNumberFormat="1" applyFont="1" applyFill="1" applyBorder="1" applyAlignment="1" applyProtection="1">
      <alignment horizontal="right" vertical="center"/>
      <protection/>
    </xf>
    <xf numFmtId="177" fontId="21" fillId="33" borderId="12" xfId="36" applyNumberFormat="1" applyFont="1" applyFill="1" applyBorder="1" applyAlignment="1" applyProtection="1">
      <alignment horizontal="right" vertical="center"/>
      <protection/>
    </xf>
    <xf numFmtId="177" fontId="14" fillId="35" borderId="27" xfId="36" applyNumberFormat="1" applyFont="1" applyFill="1" applyBorder="1" applyAlignment="1" applyProtection="1">
      <alignment horizontal="right" vertical="center"/>
      <protection locked="0"/>
    </xf>
    <xf numFmtId="177" fontId="14" fillId="35" borderId="19" xfId="36" applyNumberFormat="1" applyFont="1" applyFill="1" applyBorder="1" applyAlignment="1" applyProtection="1">
      <alignment horizontal="right" vertical="center"/>
      <protection locked="0"/>
    </xf>
    <xf numFmtId="177" fontId="14" fillId="35" borderId="10" xfId="36" applyNumberFormat="1" applyFont="1" applyFill="1" applyBorder="1" applyAlignment="1" applyProtection="1">
      <alignment horizontal="right" vertical="center"/>
      <protection locked="0"/>
    </xf>
    <xf numFmtId="177" fontId="14" fillId="35" borderId="12" xfId="36" applyNumberFormat="1" applyFont="1" applyFill="1" applyBorder="1" applyAlignment="1" applyProtection="1">
      <alignment horizontal="right" vertical="center"/>
      <protection/>
    </xf>
    <xf numFmtId="0" fontId="11" fillId="33" borderId="10" xfId="36" applyFont="1" applyFill="1" applyBorder="1" applyAlignment="1" applyProtection="1">
      <alignment horizontal="left" vertical="center"/>
      <protection locked="0"/>
    </xf>
    <xf numFmtId="177" fontId="11" fillId="33" borderId="27" xfId="36" applyNumberFormat="1" applyFont="1" applyFill="1" applyBorder="1" applyAlignment="1" applyProtection="1">
      <alignment horizontal="right" vertical="center"/>
      <protection locked="0"/>
    </xf>
    <xf numFmtId="177" fontId="11" fillId="33" borderId="19" xfId="36" applyNumberFormat="1" applyFont="1" applyFill="1" applyBorder="1" applyAlignment="1" applyProtection="1">
      <alignment horizontal="right" vertical="center"/>
      <protection/>
    </xf>
    <xf numFmtId="177" fontId="11" fillId="33" borderId="10" xfId="36" applyNumberFormat="1" applyFont="1" applyFill="1" applyBorder="1" applyAlignment="1" applyProtection="1">
      <alignment horizontal="right" vertical="center"/>
      <protection/>
    </xf>
    <xf numFmtId="177" fontId="11" fillId="33" borderId="12" xfId="36" applyNumberFormat="1" applyFont="1" applyFill="1" applyBorder="1" applyAlignment="1" applyProtection="1">
      <alignment horizontal="right" vertical="center"/>
      <protection/>
    </xf>
    <xf numFmtId="0" fontId="11" fillId="33" borderId="20" xfId="0" applyFont="1" applyFill="1" applyBorder="1" applyAlignment="1" applyProtection="1">
      <alignment horizontal="left"/>
      <protection locked="0"/>
    </xf>
    <xf numFmtId="177" fontId="11" fillId="33" borderId="57" xfId="0" applyNumberFormat="1" applyFont="1" applyFill="1" applyBorder="1" applyAlignment="1" applyProtection="1">
      <alignment horizontal="right" vertical="center" wrapText="1"/>
      <protection locked="0"/>
    </xf>
    <xf numFmtId="177" fontId="11" fillId="33" borderId="29" xfId="0" applyNumberFormat="1" applyFont="1" applyFill="1" applyBorder="1" applyAlignment="1" applyProtection="1">
      <alignment horizontal="right" vertical="center" wrapText="1"/>
      <protection/>
    </xf>
    <xf numFmtId="177" fontId="11" fillId="33" borderId="20" xfId="0" applyNumberFormat="1" applyFont="1" applyFill="1" applyBorder="1" applyAlignment="1" applyProtection="1">
      <alignment horizontal="right" vertical="center" wrapText="1"/>
      <protection/>
    </xf>
    <xf numFmtId="177" fontId="11" fillId="33" borderId="16" xfId="0" applyNumberFormat="1" applyFont="1" applyFill="1" applyBorder="1" applyAlignment="1" applyProtection="1">
      <alignment horizontal="right" vertical="center" wrapText="1"/>
      <protection/>
    </xf>
    <xf numFmtId="177" fontId="14" fillId="35" borderId="27" xfId="0" applyNumberFormat="1" applyFont="1" applyFill="1" applyBorder="1" applyAlignment="1" applyProtection="1">
      <alignment horizontal="right" vertical="center" wrapText="1"/>
      <protection locked="0"/>
    </xf>
    <xf numFmtId="177" fontId="14" fillId="35" borderId="19" xfId="0" applyNumberFormat="1" applyFont="1" applyFill="1" applyBorder="1" applyAlignment="1" applyProtection="1">
      <alignment horizontal="right" vertical="center" wrapText="1"/>
      <protection locked="0"/>
    </xf>
    <xf numFmtId="177" fontId="14" fillId="35" borderId="10" xfId="0" applyNumberFormat="1" applyFont="1" applyFill="1" applyBorder="1" applyAlignment="1" applyProtection="1">
      <alignment horizontal="right" vertical="center" wrapText="1"/>
      <protection locked="0"/>
    </xf>
    <xf numFmtId="177" fontId="14" fillId="35" borderId="12" xfId="0" applyNumberFormat="1" applyFont="1" applyFill="1" applyBorder="1" applyAlignment="1" applyProtection="1">
      <alignment horizontal="right" vertical="center" wrapText="1"/>
      <protection/>
    </xf>
    <xf numFmtId="0" fontId="11" fillId="33" borderId="24" xfId="0" applyFont="1" applyFill="1" applyBorder="1" applyAlignment="1" applyProtection="1">
      <alignment horizontal="left"/>
      <protection locked="0"/>
    </xf>
    <xf numFmtId="177" fontId="11" fillId="33" borderId="90" xfId="0" applyNumberFormat="1" applyFont="1" applyFill="1" applyBorder="1" applyAlignment="1" applyProtection="1">
      <alignment horizontal="right" vertical="center" wrapText="1"/>
      <protection locked="0"/>
    </xf>
    <xf numFmtId="177" fontId="17" fillId="36" borderId="58" xfId="0" applyNumberFormat="1" applyFont="1" applyFill="1" applyBorder="1" applyAlignment="1" applyProtection="1">
      <alignment horizontal="right" vertical="center" wrapText="1"/>
      <protection/>
    </xf>
    <xf numFmtId="177" fontId="17" fillId="34" borderId="23" xfId="0" applyNumberFormat="1" applyFont="1" applyFill="1" applyBorder="1" applyAlignment="1" applyProtection="1">
      <alignment horizontal="right" vertical="center" wrapText="1"/>
      <protection/>
    </xf>
    <xf numFmtId="177" fontId="17" fillId="34" borderId="22" xfId="0" applyNumberFormat="1" applyFont="1" applyFill="1" applyBorder="1" applyAlignment="1" applyProtection="1">
      <alignment horizontal="right" vertical="center" wrapText="1"/>
      <protection/>
    </xf>
    <xf numFmtId="49" fontId="11" fillId="0" borderId="24" xfId="0" applyNumberFormat="1" applyFont="1" applyFill="1" applyBorder="1" applyAlignment="1" applyProtection="1">
      <alignment horizontal="center" vertical="center" wrapText="1"/>
      <protection/>
    </xf>
    <xf numFmtId="177" fontId="17" fillId="34" borderId="14" xfId="36" applyNumberFormat="1" applyFont="1" applyFill="1" applyBorder="1" applyAlignment="1" applyProtection="1">
      <alignment horizontal="right" vertical="center"/>
      <protection/>
    </xf>
    <xf numFmtId="177" fontId="14" fillId="35" borderId="41" xfId="0" applyNumberFormat="1" applyFont="1" applyFill="1" applyBorder="1" applyAlignment="1" applyProtection="1">
      <alignment horizontal="right" vertical="center" wrapText="1"/>
      <protection locked="0"/>
    </xf>
    <xf numFmtId="177" fontId="17" fillId="35" borderId="19" xfId="0" applyNumberFormat="1" applyFont="1" applyFill="1" applyBorder="1" applyAlignment="1" applyProtection="1">
      <alignment vertical="center"/>
      <protection/>
    </xf>
    <xf numFmtId="177" fontId="20" fillId="35" borderId="31" xfId="0" applyNumberFormat="1" applyFont="1" applyFill="1" applyBorder="1" applyAlignment="1" applyProtection="1">
      <alignment vertical="center"/>
      <protection/>
    </xf>
    <xf numFmtId="177" fontId="17" fillId="35" borderId="60" xfId="0" applyNumberFormat="1" applyFont="1" applyFill="1" applyBorder="1" applyAlignment="1" applyProtection="1">
      <alignment vertical="center"/>
      <protection/>
    </xf>
    <xf numFmtId="177" fontId="20" fillId="35" borderId="19" xfId="0" applyNumberFormat="1" applyFont="1" applyFill="1" applyBorder="1" applyAlignment="1" applyProtection="1">
      <alignment vertical="center"/>
      <protection/>
    </xf>
    <xf numFmtId="177" fontId="20" fillId="35" borderId="30" xfId="0" applyNumberFormat="1" applyFont="1" applyFill="1" applyBorder="1" applyAlignment="1" applyProtection="1">
      <alignment vertical="center"/>
      <protection/>
    </xf>
    <xf numFmtId="177" fontId="20" fillId="0" borderId="29" xfId="0" applyNumberFormat="1" applyFont="1" applyFill="1" applyBorder="1" applyAlignment="1" applyProtection="1">
      <alignment horizontal="right" vertical="center"/>
      <protection/>
    </xf>
    <xf numFmtId="177" fontId="14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11" fillId="36" borderId="10" xfId="36" applyFont="1" applyFill="1" applyBorder="1" applyAlignment="1" applyProtection="1">
      <alignment horizontal="left" vertical="center"/>
      <protection/>
    </xf>
    <xf numFmtId="0" fontId="14" fillId="35" borderId="22" xfId="36" applyFont="1" applyFill="1" applyBorder="1" applyAlignment="1" applyProtection="1">
      <alignment horizontal="left" vertical="center"/>
      <protection/>
    </xf>
    <xf numFmtId="177" fontId="14" fillId="35" borderId="57" xfId="0" applyNumberFormat="1" applyFont="1" applyFill="1" applyBorder="1" applyAlignment="1" applyProtection="1">
      <alignment horizontal="right" vertical="center" wrapText="1"/>
      <protection/>
    </xf>
    <xf numFmtId="177" fontId="14" fillId="35" borderId="29" xfId="0" applyNumberFormat="1" applyFont="1" applyFill="1" applyBorder="1" applyAlignment="1" applyProtection="1">
      <alignment horizontal="right" vertical="center" wrapText="1"/>
      <protection/>
    </xf>
    <xf numFmtId="177" fontId="14" fillId="35" borderId="51" xfId="0" applyNumberFormat="1" applyFont="1" applyFill="1" applyBorder="1" applyAlignment="1" applyProtection="1">
      <alignment horizontal="right" vertical="center" wrapText="1"/>
      <protection/>
    </xf>
    <xf numFmtId="177" fontId="14" fillId="35" borderId="37" xfId="0" applyNumberFormat="1" applyFont="1" applyFill="1" applyBorder="1" applyAlignment="1" applyProtection="1">
      <alignment horizontal="right" vertical="center" wrapText="1"/>
      <protection/>
    </xf>
    <xf numFmtId="0" fontId="11" fillId="33" borderId="28" xfId="0" applyFont="1" applyFill="1" applyBorder="1" applyAlignment="1" applyProtection="1">
      <alignment horizontal="left"/>
      <protection locked="0"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177" fontId="14" fillId="0" borderId="17" xfId="0" applyNumberFormat="1" applyFont="1" applyFill="1" applyBorder="1" applyAlignment="1" applyProtection="1">
      <alignment horizontal="right" vertical="center" wrapText="1"/>
      <protection locked="0"/>
    </xf>
    <xf numFmtId="177" fontId="11" fillId="33" borderId="17" xfId="0" applyNumberFormat="1" applyFont="1" applyFill="1" applyBorder="1" applyAlignment="1" applyProtection="1">
      <alignment horizontal="right" vertical="center" wrapText="1"/>
      <protection/>
    </xf>
    <xf numFmtId="177" fontId="11" fillId="33" borderId="0" xfId="0" applyNumberFormat="1" applyFont="1" applyFill="1" applyBorder="1" applyAlignment="1" applyProtection="1">
      <alignment horizontal="right" vertical="center" wrapText="1"/>
      <protection/>
    </xf>
    <xf numFmtId="177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1" xfId="36" applyFont="1" applyFill="1" applyBorder="1" applyAlignment="1" applyProtection="1">
      <alignment horizontal="left" vertical="center" wrapText="1"/>
      <protection locked="0"/>
    </xf>
    <xf numFmtId="9" fontId="0" fillId="0" borderId="0" xfId="0" applyNumberFormat="1" applyFill="1" applyBorder="1" applyAlignment="1" applyProtection="1">
      <alignment vertical="center"/>
      <protection locked="0"/>
    </xf>
    <xf numFmtId="0" fontId="14" fillId="0" borderId="35" xfId="36" applyFont="1" applyFill="1" applyBorder="1" applyAlignment="1" applyProtection="1">
      <alignment vertical="center"/>
      <protection locked="0"/>
    </xf>
    <xf numFmtId="0" fontId="14" fillId="0" borderId="13" xfId="36" applyFont="1" applyFill="1" applyBorder="1" applyAlignment="1" applyProtection="1">
      <alignment vertical="center"/>
      <protection locked="0"/>
    </xf>
    <xf numFmtId="177" fontId="14" fillId="0" borderId="35" xfId="0" applyNumberFormat="1" applyFont="1" applyFill="1" applyBorder="1" applyAlignment="1" applyProtection="1">
      <alignment horizontal="right" vertical="center" wrapText="1"/>
      <protection locked="0"/>
    </xf>
    <xf numFmtId="177" fontId="14" fillId="35" borderId="12" xfId="0" applyNumberFormat="1" applyFont="1" applyFill="1" applyBorder="1" applyAlignment="1" applyProtection="1">
      <alignment horizontal="right" vertical="center" wrapText="1"/>
      <protection locked="0"/>
    </xf>
    <xf numFmtId="177" fontId="14" fillId="35" borderId="11" xfId="0" applyNumberFormat="1" applyFont="1" applyFill="1" applyBorder="1" applyAlignment="1" applyProtection="1">
      <alignment horizontal="right" vertical="center" wrapText="1"/>
      <protection locked="0"/>
    </xf>
    <xf numFmtId="177" fontId="11" fillId="33" borderId="26" xfId="0" applyNumberFormat="1" applyFont="1" applyFill="1" applyBorder="1" applyAlignment="1" applyProtection="1">
      <alignment horizontal="right" vertical="center" wrapText="1"/>
      <protection/>
    </xf>
    <xf numFmtId="177" fontId="11" fillId="33" borderId="10" xfId="0" applyNumberFormat="1" applyFont="1" applyFill="1" applyBorder="1" applyAlignment="1" applyProtection="1">
      <alignment horizontal="right" vertical="center" wrapText="1"/>
      <protection/>
    </xf>
    <xf numFmtId="177" fontId="11" fillId="0" borderId="26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19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177" fontId="17" fillId="34" borderId="35" xfId="36" applyNumberFormat="1" applyFont="1" applyFill="1" applyBorder="1" applyAlignment="1" applyProtection="1">
      <alignment horizontal="left" vertical="center"/>
      <protection/>
    </xf>
    <xf numFmtId="177" fontId="17" fillId="34" borderId="13" xfId="36" applyNumberFormat="1" applyFont="1" applyFill="1" applyBorder="1" applyAlignment="1" applyProtection="1">
      <alignment horizontal="right" vertical="center"/>
      <protection/>
    </xf>
    <xf numFmtId="177" fontId="8" fillId="0" borderId="46" xfId="49" applyNumberFormat="1" applyFont="1" applyFill="1" applyBorder="1" applyAlignment="1" applyProtection="1">
      <alignment horizontal="right" vertical="center"/>
      <protection/>
    </xf>
    <xf numFmtId="177" fontId="28" fillId="0" borderId="0" xfId="0" applyNumberFormat="1" applyFont="1" applyFill="1" applyBorder="1" applyAlignment="1">
      <alignment vertical="center"/>
    </xf>
    <xf numFmtId="177" fontId="0" fillId="0" borderId="0" xfId="0" applyNumberFormat="1" applyBorder="1" applyAlignment="1">
      <alignment/>
    </xf>
    <xf numFmtId="177" fontId="13" fillId="0" borderId="81" xfId="0" applyNumberFormat="1" applyFont="1" applyFill="1" applyBorder="1" applyAlignment="1">
      <alignment horizontal="right" vertical="center"/>
    </xf>
    <xf numFmtId="177" fontId="16" fillId="0" borderId="81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vertical="center" wrapText="1"/>
    </xf>
    <xf numFmtId="177" fontId="16" fillId="0" borderId="21" xfId="0" applyNumberFormat="1" applyFont="1" applyFill="1" applyBorder="1" applyAlignment="1">
      <alignment horizontal="right" vertical="center"/>
    </xf>
    <xf numFmtId="177" fontId="16" fillId="0" borderId="21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3" fontId="13" fillId="0" borderId="81" xfId="0" applyNumberFormat="1" applyFont="1" applyFill="1" applyBorder="1" applyAlignment="1">
      <alignment vertical="center" wrapText="1"/>
    </xf>
    <xf numFmtId="177" fontId="16" fillId="0" borderId="81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vertical="center" wrapText="1"/>
    </xf>
    <xf numFmtId="177" fontId="16" fillId="0" borderId="21" xfId="0" applyNumberFormat="1" applyFont="1" applyFill="1" applyBorder="1" applyAlignment="1">
      <alignment vertical="center"/>
    </xf>
    <xf numFmtId="177" fontId="16" fillId="0" borderId="29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vertical="center"/>
    </xf>
    <xf numFmtId="177" fontId="16" fillId="0" borderId="21" xfId="0" applyNumberFormat="1" applyFont="1" applyFill="1" applyBorder="1" applyAlignment="1">
      <alignment horizontal="center" vertical="center"/>
    </xf>
    <xf numFmtId="0" fontId="0" fillId="0" borderId="17" xfId="0" applyFill="1" applyBorder="1" applyAlignment="1" applyProtection="1">
      <alignment/>
      <protection locked="0"/>
    </xf>
    <xf numFmtId="177" fontId="14" fillId="0" borderId="31" xfId="0" applyNumberFormat="1" applyFont="1" applyBorder="1" applyAlignment="1" applyProtection="1">
      <alignment horizontal="right" vertical="center" wrapText="1"/>
      <protection locked="0"/>
    </xf>
    <xf numFmtId="177" fontId="14" fillId="0" borderId="30" xfId="0" applyNumberFormat="1" applyFont="1" applyBorder="1" applyAlignment="1" applyProtection="1">
      <alignment horizontal="right" vertical="center" wrapText="1"/>
      <protection locked="0"/>
    </xf>
    <xf numFmtId="177" fontId="11" fillId="36" borderId="29" xfId="0" applyNumberFormat="1" applyFont="1" applyFill="1" applyBorder="1" applyAlignment="1" applyProtection="1">
      <alignment horizontal="right" vertical="center" wrapText="1"/>
      <protection/>
    </xf>
    <xf numFmtId="177" fontId="11" fillId="36" borderId="51" xfId="0" applyNumberFormat="1" applyFont="1" applyFill="1" applyBorder="1" applyAlignment="1" applyProtection="1">
      <alignment horizontal="right" vertical="center" wrapText="1"/>
      <protection/>
    </xf>
    <xf numFmtId="177" fontId="14" fillId="33" borderId="31" xfId="0" applyNumberFormat="1" applyFont="1" applyFill="1" applyBorder="1" applyAlignment="1" applyProtection="1">
      <alignment horizontal="right" vertical="center" wrapText="1"/>
      <protection locked="0"/>
    </xf>
    <xf numFmtId="177" fontId="14" fillId="33" borderId="87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19" xfId="36" applyNumberFormat="1" applyFont="1" applyFill="1" applyBorder="1" applyAlignment="1" applyProtection="1">
      <alignment horizontal="right" vertical="center"/>
      <protection locked="0"/>
    </xf>
    <xf numFmtId="176" fontId="14" fillId="0" borderId="11" xfId="36" applyNumberFormat="1" applyFont="1" applyFill="1" applyBorder="1" applyAlignment="1" applyProtection="1">
      <alignment horizontal="right" vertical="center"/>
      <protection locked="0"/>
    </xf>
    <xf numFmtId="176" fontId="11" fillId="33" borderId="19" xfId="36" applyNumberFormat="1" applyFont="1" applyFill="1" applyBorder="1" applyAlignment="1" applyProtection="1">
      <alignment horizontal="right" vertical="center"/>
      <protection locked="0"/>
    </xf>
    <xf numFmtId="176" fontId="11" fillId="33" borderId="11" xfId="36" applyNumberFormat="1" applyFont="1" applyFill="1" applyBorder="1" applyAlignment="1" applyProtection="1">
      <alignment horizontal="right" vertical="center"/>
      <protection locked="0"/>
    </xf>
    <xf numFmtId="177" fontId="11" fillId="36" borderId="31" xfId="0" applyNumberFormat="1" applyFont="1" applyFill="1" applyBorder="1" applyAlignment="1" applyProtection="1">
      <alignment horizontal="right" vertical="center" wrapText="1"/>
      <protection/>
    </xf>
    <xf numFmtId="177" fontId="11" fillId="36" borderId="87" xfId="0" applyNumberFormat="1" applyFont="1" applyFill="1" applyBorder="1" applyAlignment="1" applyProtection="1">
      <alignment horizontal="right" vertical="center" wrapText="1"/>
      <protection/>
    </xf>
    <xf numFmtId="177" fontId="11" fillId="36" borderId="30" xfId="0" applyNumberFormat="1" applyFont="1" applyFill="1" applyBorder="1" applyAlignment="1" applyProtection="1">
      <alignment horizontal="right"/>
      <protection/>
    </xf>
    <xf numFmtId="177" fontId="11" fillId="36" borderId="48" xfId="0" applyNumberFormat="1" applyFont="1" applyFill="1" applyBorder="1" applyAlignment="1" applyProtection="1">
      <alignment horizontal="right"/>
      <protection/>
    </xf>
    <xf numFmtId="177" fontId="17" fillId="34" borderId="19" xfId="0" applyNumberFormat="1" applyFont="1" applyFill="1" applyBorder="1" applyAlignment="1" applyProtection="1">
      <alignment horizontal="right"/>
      <protection/>
    </xf>
    <xf numFmtId="177" fontId="17" fillId="34" borderId="14" xfId="0" applyNumberFormat="1" applyFont="1" applyFill="1" applyBorder="1" applyAlignment="1" applyProtection="1">
      <alignment horizontal="right"/>
      <protection/>
    </xf>
    <xf numFmtId="177" fontId="17" fillId="34" borderId="26" xfId="0" applyNumberFormat="1" applyFont="1" applyFill="1" applyBorder="1" applyAlignment="1" applyProtection="1">
      <alignment horizontal="right"/>
      <protection/>
    </xf>
    <xf numFmtId="0" fontId="50" fillId="0" borderId="18" xfId="0" applyFont="1" applyBorder="1" applyAlignment="1">
      <alignment horizontal="right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/>
    </xf>
    <xf numFmtId="0" fontId="14" fillId="0" borderId="20" xfId="0" applyFont="1" applyBorder="1" applyAlignment="1" applyProtection="1">
      <alignment horizontal="left" vertical="center"/>
      <protection locked="0"/>
    </xf>
    <xf numFmtId="177" fontId="14" fillId="0" borderId="57" xfId="0" applyNumberFormat="1" applyFont="1" applyBorder="1" applyAlignment="1" applyProtection="1">
      <alignment horizontal="right" vertical="center"/>
      <protection locked="0"/>
    </xf>
    <xf numFmtId="177" fontId="14" fillId="0" borderId="29" xfId="0" applyNumberFormat="1" applyFont="1" applyBorder="1" applyAlignment="1" applyProtection="1">
      <alignment horizontal="right" vertical="center"/>
      <protection locked="0"/>
    </xf>
    <xf numFmtId="177" fontId="14" fillId="0" borderId="20" xfId="0" applyNumberFormat="1" applyFont="1" applyBorder="1" applyAlignment="1" applyProtection="1">
      <alignment horizontal="right" vertical="center"/>
      <protection locked="0"/>
    </xf>
    <xf numFmtId="177" fontId="14" fillId="0" borderId="16" xfId="0" applyNumberFormat="1" applyFont="1" applyBorder="1" applyAlignment="1" applyProtection="1">
      <alignment horizontal="right" vertical="center"/>
      <protection/>
    </xf>
    <xf numFmtId="177" fontId="14" fillId="0" borderId="91" xfId="0" applyNumberFormat="1" applyFont="1" applyBorder="1" applyAlignment="1" applyProtection="1">
      <alignment vertical="center"/>
      <protection locked="0"/>
    </xf>
    <xf numFmtId="177" fontId="14" fillId="0" borderId="34" xfId="0" applyNumberFormat="1" applyFont="1" applyBorder="1" applyAlignment="1" applyProtection="1">
      <alignment vertical="center"/>
      <protection locked="0"/>
    </xf>
    <xf numFmtId="177" fontId="14" fillId="0" borderId="35" xfId="0" applyNumberFormat="1" applyFont="1" applyBorder="1" applyAlignment="1" applyProtection="1">
      <alignment vertical="center"/>
      <protection locked="0"/>
    </xf>
    <xf numFmtId="177" fontId="14" fillId="0" borderId="13" xfId="0" applyNumberFormat="1" applyFont="1" applyBorder="1" applyAlignment="1" applyProtection="1">
      <alignment vertical="center"/>
      <protection/>
    </xf>
    <xf numFmtId="4" fontId="11" fillId="0" borderId="29" xfId="0" applyNumberFormat="1" applyFont="1" applyFill="1" applyBorder="1" applyAlignment="1" applyProtection="1">
      <alignment horizontal="center" vertical="center" wrapText="1"/>
      <protection/>
    </xf>
    <xf numFmtId="177" fontId="14" fillId="0" borderId="13" xfId="36" applyNumberFormat="1" applyFont="1" applyFill="1" applyBorder="1" applyAlignment="1" applyProtection="1">
      <alignment horizontal="right" vertical="center"/>
      <protection locked="0"/>
    </xf>
    <xf numFmtId="177" fontId="14" fillId="35" borderId="13" xfId="0" applyNumberFormat="1" applyFont="1" applyFill="1" applyBorder="1" applyAlignment="1" applyProtection="1">
      <alignment horizontal="right" vertical="center" wrapText="1"/>
      <protection locked="0"/>
    </xf>
    <xf numFmtId="177" fontId="11" fillId="33" borderId="11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6" xfId="36" applyNumberFormat="1" applyFont="1" applyFill="1" applyBorder="1" applyAlignment="1" applyProtection="1">
      <alignment horizontal="right" vertical="center"/>
      <protection/>
    </xf>
    <xf numFmtId="177" fontId="14" fillId="0" borderId="51" xfId="0" applyNumberFormat="1" applyFont="1" applyFill="1" applyBorder="1" applyAlignment="1" applyProtection="1">
      <alignment horizontal="right" vertical="center" wrapText="1"/>
      <protection/>
    </xf>
    <xf numFmtId="177" fontId="11" fillId="33" borderId="58" xfId="36" applyNumberFormat="1" applyFont="1" applyFill="1" applyBorder="1" applyAlignment="1" applyProtection="1">
      <alignment horizontal="right" vertical="center"/>
      <protection/>
    </xf>
    <xf numFmtId="177" fontId="11" fillId="33" borderId="28" xfId="36" applyNumberFormat="1" applyFont="1" applyFill="1" applyBorder="1" applyAlignment="1" applyProtection="1">
      <alignment horizontal="right" vertical="center"/>
      <protection/>
    </xf>
    <xf numFmtId="177" fontId="17" fillId="34" borderId="23" xfId="36" applyNumberFormat="1" applyFont="1" applyFill="1" applyBorder="1" applyAlignment="1" applyProtection="1">
      <alignment horizontal="right" vertical="center"/>
      <protection/>
    </xf>
    <xf numFmtId="177" fontId="17" fillId="34" borderId="87" xfId="36" applyNumberFormat="1" applyFont="1" applyFill="1" applyBorder="1" applyAlignment="1" applyProtection="1">
      <alignment horizontal="right" vertical="center"/>
      <protection/>
    </xf>
    <xf numFmtId="49" fontId="11" fillId="0" borderId="56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177" fontId="14" fillId="0" borderId="13" xfId="0" applyNumberFormat="1" applyFont="1" applyFill="1" applyBorder="1" applyAlignment="1" applyProtection="1">
      <alignment horizontal="right" vertical="center"/>
      <protection locked="0"/>
    </xf>
    <xf numFmtId="177" fontId="14" fillId="0" borderId="97" xfId="0" applyNumberFormat="1" applyFont="1" applyFill="1" applyBorder="1" applyAlignment="1" applyProtection="1">
      <alignment horizontal="right" vertical="center"/>
      <protection locked="0"/>
    </xf>
    <xf numFmtId="177" fontId="14" fillId="0" borderId="69" xfId="36" applyNumberFormat="1" applyFont="1" applyFill="1" applyBorder="1" applyAlignment="1" applyProtection="1">
      <alignment horizontal="right" vertical="center"/>
      <protection locked="0"/>
    </xf>
    <xf numFmtId="177" fontId="14" fillId="0" borderId="69" xfId="36" applyNumberFormat="1" applyFont="1" applyFill="1" applyBorder="1" applyAlignment="1" applyProtection="1">
      <alignment horizontal="right" vertical="center"/>
      <protection locked="0"/>
    </xf>
    <xf numFmtId="177" fontId="11" fillId="0" borderId="58" xfId="36" applyNumberFormat="1" applyFont="1" applyFill="1" applyBorder="1" applyAlignment="1" applyProtection="1">
      <alignment horizontal="right" vertical="center"/>
      <protection locked="0"/>
    </xf>
    <xf numFmtId="0" fontId="14" fillId="0" borderId="22" xfId="36" applyFont="1" applyFill="1" applyBorder="1" applyAlignment="1" applyProtection="1">
      <alignment horizontal="left" vertical="center"/>
      <protection/>
    </xf>
    <xf numFmtId="177" fontId="14" fillId="0" borderId="15" xfId="36" applyNumberFormat="1" applyFont="1" applyFill="1" applyBorder="1" applyAlignment="1" applyProtection="1">
      <alignment horizontal="right" vertical="center"/>
      <protection/>
    </xf>
    <xf numFmtId="177" fontId="14" fillId="0" borderId="87" xfId="0" applyNumberFormat="1" applyFont="1" applyFill="1" applyBorder="1" applyAlignment="1" applyProtection="1">
      <alignment horizontal="right" vertical="center" wrapText="1"/>
      <protection/>
    </xf>
    <xf numFmtId="177" fontId="14" fillId="0" borderId="15" xfId="0" applyNumberFormat="1" applyFont="1" applyFill="1" applyBorder="1" applyAlignment="1" applyProtection="1">
      <alignment horizontal="right" vertical="center" wrapText="1"/>
      <protection/>
    </xf>
    <xf numFmtId="177" fontId="48" fillId="35" borderId="17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 wrapText="1"/>
      <protection/>
    </xf>
    <xf numFmtId="177" fontId="14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/>
      <protection/>
    </xf>
    <xf numFmtId="0" fontId="9" fillId="0" borderId="21" xfId="0" applyFont="1" applyBorder="1" applyAlignment="1" applyProtection="1">
      <alignment horizontal="center" vertical="center" wrapText="1"/>
      <protection locked="0"/>
    </xf>
    <xf numFmtId="177" fontId="20" fillId="35" borderId="31" xfId="0" applyNumberFormat="1" applyFont="1" applyFill="1" applyBorder="1" applyAlignment="1">
      <alignment horizontal="center" vertical="center"/>
    </xf>
    <xf numFmtId="177" fontId="20" fillId="35" borderId="19" xfId="0" applyNumberFormat="1" applyFont="1" applyFill="1" applyBorder="1" applyAlignment="1">
      <alignment horizontal="center" vertical="center"/>
    </xf>
    <xf numFmtId="177" fontId="20" fillId="35" borderId="29" xfId="0" applyNumberFormat="1" applyFont="1" applyFill="1" applyBorder="1" applyAlignment="1">
      <alignment horizontal="center" vertical="center"/>
    </xf>
    <xf numFmtId="0" fontId="15" fillId="0" borderId="0" xfId="0" applyFont="1" applyFill="1" applyAlignment="1" applyProtection="1">
      <alignment horizontal="right" vertical="center" wrapText="1"/>
      <protection/>
    </xf>
    <xf numFmtId="0" fontId="28" fillId="0" borderId="29" xfId="0" applyFont="1" applyBorder="1" applyAlignment="1">
      <alignment vertical="center"/>
    </xf>
    <xf numFmtId="177" fontId="28" fillId="0" borderId="25" xfId="0" applyNumberFormat="1" applyFont="1" applyBorder="1" applyAlignment="1">
      <alignment vertical="center"/>
    </xf>
    <xf numFmtId="0" fontId="30" fillId="0" borderId="25" xfId="0" applyFont="1" applyBorder="1" applyAlignment="1">
      <alignment vertical="center"/>
    </xf>
    <xf numFmtId="177" fontId="8" fillId="0" borderId="36" xfId="0" applyNumberFormat="1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177" fontId="20" fillId="0" borderId="31" xfId="0" applyNumberFormat="1" applyFont="1" applyFill="1" applyBorder="1" applyAlignment="1" applyProtection="1">
      <alignment horizontal="right" vertical="center"/>
      <protection/>
    </xf>
    <xf numFmtId="177" fontId="14" fillId="0" borderId="46" xfId="0" applyNumberFormat="1" applyFont="1" applyFill="1" applyBorder="1" applyAlignment="1" applyProtection="1">
      <alignment horizontal="right" vertical="center" wrapText="1"/>
      <protection/>
    </xf>
    <xf numFmtId="177" fontId="14" fillId="0" borderId="29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31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31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Border="1" applyAlignment="1">
      <alignment vertical="center"/>
    </xf>
    <xf numFmtId="0" fontId="28" fillId="0" borderId="22" xfId="0" applyFont="1" applyBorder="1" applyAlignment="1">
      <alignment vertical="center"/>
    </xf>
    <xf numFmtId="177" fontId="14" fillId="35" borderId="27" xfId="0" applyNumberFormat="1" applyFont="1" applyFill="1" applyBorder="1" applyAlignment="1" applyProtection="1">
      <alignment horizontal="right" vertical="center" wrapText="1"/>
      <protection locked="0"/>
    </xf>
    <xf numFmtId="177" fontId="11" fillId="33" borderId="27" xfId="0" applyNumberFormat="1" applyFont="1" applyFill="1" applyBorder="1" applyAlignment="1" applyProtection="1">
      <alignment horizontal="right" vertical="center" wrapText="1"/>
      <protection/>
    </xf>
    <xf numFmtId="177" fontId="11" fillId="33" borderId="11" xfId="0" applyNumberFormat="1" applyFont="1" applyFill="1" applyBorder="1" applyAlignment="1" applyProtection="1">
      <alignment horizontal="right" vertical="center" wrapText="1"/>
      <protection/>
    </xf>
    <xf numFmtId="177" fontId="14" fillId="0" borderId="91" xfId="0" applyNumberFormat="1" applyFont="1" applyFill="1" applyBorder="1" applyAlignment="1" applyProtection="1">
      <alignment horizontal="right" vertical="center" wrapText="1"/>
      <protection/>
    </xf>
    <xf numFmtId="177" fontId="14" fillId="0" borderId="35" xfId="0" applyNumberFormat="1" applyFont="1" applyFill="1" applyBorder="1" applyAlignment="1" applyProtection="1">
      <alignment horizontal="right" vertical="center" wrapText="1"/>
      <protection/>
    </xf>
    <xf numFmtId="177" fontId="14" fillId="0" borderId="46" xfId="0" applyNumberFormat="1" applyFont="1" applyFill="1" applyBorder="1" applyAlignment="1" applyProtection="1">
      <alignment horizontal="right" vertical="center" wrapText="1"/>
      <protection/>
    </xf>
    <xf numFmtId="177" fontId="11" fillId="33" borderId="96" xfId="0" applyNumberFormat="1" applyFont="1" applyFill="1" applyBorder="1" applyAlignment="1" applyProtection="1">
      <alignment horizontal="right" vertical="center" wrapText="1"/>
      <protection/>
    </xf>
    <xf numFmtId="0" fontId="11" fillId="0" borderId="20" xfId="0" applyNumberFormat="1" applyFont="1" applyFill="1" applyBorder="1" applyAlignment="1" applyProtection="1">
      <alignment horizontal="center" vertical="center" wrapText="1"/>
      <protection/>
    </xf>
    <xf numFmtId="177" fontId="11" fillId="0" borderId="91" xfId="0" applyNumberFormat="1" applyFont="1" applyFill="1" applyBorder="1" applyAlignment="1" applyProtection="1">
      <alignment horizontal="right" vertical="center" wrapText="1"/>
      <protection/>
    </xf>
    <xf numFmtId="177" fontId="11" fillId="0" borderId="34" xfId="0" applyNumberFormat="1" applyFont="1" applyFill="1" applyBorder="1" applyAlignment="1" applyProtection="1">
      <alignment horizontal="right" vertical="center" wrapText="1"/>
      <protection/>
    </xf>
    <xf numFmtId="177" fontId="11" fillId="0" borderId="14" xfId="0" applyNumberFormat="1" applyFont="1" applyFill="1" applyBorder="1" applyAlignment="1" applyProtection="1">
      <alignment horizontal="right" vertical="center" wrapText="1"/>
      <protection/>
    </xf>
    <xf numFmtId="177" fontId="11" fillId="0" borderId="13" xfId="0" applyNumberFormat="1" applyFont="1" applyFill="1" applyBorder="1" applyAlignment="1" applyProtection="1">
      <alignment horizontal="right" vertical="center" wrapText="1"/>
      <protection/>
    </xf>
    <xf numFmtId="176" fontId="14" fillId="34" borderId="35" xfId="0" applyNumberFormat="1" applyFont="1" applyFill="1" applyBorder="1" applyAlignment="1" applyProtection="1">
      <alignment vertical="center"/>
      <protection locked="0"/>
    </xf>
    <xf numFmtId="0" fontId="14" fillId="0" borderId="17" xfId="0" applyFont="1" applyBorder="1" applyAlignment="1" applyProtection="1">
      <alignment horizontal="left" vertical="center" wrapText="1"/>
      <protection/>
    </xf>
    <xf numFmtId="177" fontId="14" fillId="0" borderId="50" xfId="0" applyNumberFormat="1" applyFont="1" applyFill="1" applyBorder="1" applyAlignment="1" applyProtection="1">
      <alignment horizontal="right" vertical="center" wrapText="1"/>
      <protection/>
    </xf>
    <xf numFmtId="177" fontId="14" fillId="0" borderId="30" xfId="0" applyNumberFormat="1" applyFont="1" applyFill="1" applyBorder="1" applyAlignment="1" applyProtection="1">
      <alignment horizontal="right" vertical="center" wrapText="1"/>
      <protection/>
    </xf>
    <xf numFmtId="177" fontId="14" fillId="0" borderId="34" xfId="0" applyNumberFormat="1" applyFont="1" applyFill="1" applyBorder="1" applyAlignment="1" applyProtection="1">
      <alignment horizontal="right" vertical="center" wrapText="1"/>
      <protection/>
    </xf>
    <xf numFmtId="0" fontId="14" fillId="0" borderId="51" xfId="36" applyFont="1" applyFill="1" applyBorder="1" applyAlignment="1" applyProtection="1">
      <alignment horizontal="left" vertical="center"/>
      <protection locked="0"/>
    </xf>
    <xf numFmtId="177" fontId="14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4" xfId="36" applyFont="1" applyFill="1" applyBorder="1" applyAlignment="1" applyProtection="1">
      <alignment horizontal="left" vertical="center"/>
      <protection locked="0"/>
    </xf>
    <xf numFmtId="177" fontId="11" fillId="33" borderId="24" xfId="0" applyNumberFormat="1" applyFont="1" applyFill="1" applyBorder="1" applyAlignment="1" applyProtection="1">
      <alignment horizontal="right"/>
      <protection/>
    </xf>
    <xf numFmtId="0" fontId="17" fillId="34" borderId="35" xfId="0" applyFont="1" applyFill="1" applyBorder="1" applyAlignment="1" applyProtection="1">
      <alignment horizontal="left" vertical="center"/>
      <protection/>
    </xf>
    <xf numFmtId="0" fontId="11" fillId="33" borderId="98" xfId="36" applyFont="1" applyFill="1" applyBorder="1" applyAlignment="1" applyProtection="1">
      <alignment horizontal="left" vertical="center"/>
      <protection locked="0"/>
    </xf>
    <xf numFmtId="177" fontId="11" fillId="33" borderId="64" xfId="36" applyNumberFormat="1" applyFont="1" applyFill="1" applyBorder="1" applyAlignment="1" applyProtection="1">
      <alignment horizontal="right" vertical="center"/>
      <protection locked="0"/>
    </xf>
    <xf numFmtId="177" fontId="11" fillId="33" borderId="58" xfId="36" applyNumberFormat="1" applyFont="1" applyFill="1" applyBorder="1" applyAlignment="1" applyProtection="1">
      <alignment horizontal="right" vertical="center"/>
      <protection locked="0"/>
    </xf>
    <xf numFmtId="177" fontId="17" fillId="34" borderId="93" xfId="36" applyNumberFormat="1" applyFont="1" applyFill="1" applyBorder="1" applyAlignment="1" applyProtection="1">
      <alignment horizontal="left" vertical="center"/>
      <protection/>
    </xf>
    <xf numFmtId="0" fontId="14" fillId="0" borderId="88" xfId="0" applyFont="1" applyBorder="1" applyAlignment="1" applyProtection="1">
      <alignment vertical="center"/>
      <protection/>
    </xf>
    <xf numFmtId="177" fontId="14" fillId="0" borderId="95" xfId="0" applyNumberFormat="1" applyFont="1" applyFill="1" applyBorder="1" applyAlignment="1" applyProtection="1">
      <alignment vertical="center" wrapText="1"/>
      <protection locked="0"/>
    </xf>
    <xf numFmtId="0" fontId="14" fillId="0" borderId="35" xfId="36" applyFont="1" applyFill="1" applyBorder="1" applyAlignment="1" applyProtection="1">
      <alignment vertical="center"/>
      <protection/>
    </xf>
    <xf numFmtId="177" fontId="14" fillId="0" borderId="32" xfId="0" applyNumberFormat="1" applyFont="1" applyFill="1" applyBorder="1" applyAlignment="1" applyProtection="1">
      <alignment vertical="center" wrapText="1"/>
      <protection locked="0"/>
    </xf>
    <xf numFmtId="177" fontId="14" fillId="0" borderId="32" xfId="0" applyNumberFormat="1" applyFont="1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/>
      <protection/>
    </xf>
    <xf numFmtId="177" fontId="14" fillId="0" borderId="13" xfId="0" applyNumberFormat="1" applyFont="1" applyFill="1" applyBorder="1" applyAlignment="1" applyProtection="1">
      <alignment horizontal="right" vertical="center" wrapText="1"/>
      <protection/>
    </xf>
    <xf numFmtId="177" fontId="14" fillId="35" borderId="3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0" applyFill="1" applyBorder="1" applyAlignment="1">
      <alignment/>
    </xf>
    <xf numFmtId="177" fontId="17" fillId="34" borderId="18" xfId="0" applyNumberFormat="1" applyFont="1" applyFill="1" applyBorder="1" applyAlignment="1" applyProtection="1">
      <alignment horizontal="right" vertical="center" wrapText="1"/>
      <protection/>
    </xf>
    <xf numFmtId="177" fontId="14" fillId="0" borderId="14" xfId="0" applyNumberFormat="1" applyFont="1" applyFill="1" applyBorder="1" applyAlignment="1">
      <alignment horizontal="right" vertical="center" wrapText="1"/>
    </xf>
    <xf numFmtId="177" fontId="14" fillId="0" borderId="19" xfId="0" applyNumberFormat="1" applyFont="1" applyFill="1" applyBorder="1" applyAlignment="1" applyProtection="1">
      <alignment horizontal="right" vertical="center" wrapText="1"/>
      <protection/>
    </xf>
    <xf numFmtId="177" fontId="14" fillId="0" borderId="11" xfId="0" applyNumberFormat="1" applyFont="1" applyFill="1" applyBorder="1" applyAlignment="1">
      <alignment horizontal="right" vertical="center" wrapText="1"/>
    </xf>
    <xf numFmtId="177" fontId="17" fillId="34" borderId="93" xfId="0" applyNumberFormat="1" applyFont="1" applyFill="1" applyBorder="1" applyAlignment="1" applyProtection="1">
      <alignment horizontal="right" vertical="center" wrapText="1"/>
      <protection/>
    </xf>
    <xf numFmtId="177" fontId="10" fillId="0" borderId="97" xfId="0" applyNumberFormat="1" applyFont="1" applyFill="1" applyBorder="1" applyAlignment="1" applyProtection="1">
      <alignment horizontal="right" vertical="center" wrapText="1"/>
      <protection locked="0"/>
    </xf>
    <xf numFmtId="177" fontId="9" fillId="36" borderId="98" xfId="0" applyNumberFormat="1" applyFont="1" applyFill="1" applyBorder="1" applyAlignment="1" applyProtection="1">
      <alignment horizontal="right" vertical="center" wrapText="1"/>
      <protection locked="0"/>
    </xf>
    <xf numFmtId="177" fontId="8" fillId="34" borderId="99" xfId="36" applyNumberFormat="1" applyFont="1" applyFill="1" applyBorder="1" applyAlignment="1" applyProtection="1">
      <alignment horizontal="right" vertical="center"/>
      <protection locked="0"/>
    </xf>
    <xf numFmtId="177" fontId="10" fillId="0" borderId="35" xfId="0" applyNumberFormat="1" applyFont="1" applyFill="1" applyBorder="1" applyAlignment="1" applyProtection="1">
      <alignment horizontal="right" vertical="center"/>
      <protection locked="0"/>
    </xf>
    <xf numFmtId="177" fontId="10" fillId="0" borderId="17" xfId="0" applyNumberFormat="1" applyFont="1" applyFill="1" applyBorder="1" applyAlignment="1" applyProtection="1">
      <alignment horizontal="right" vertical="center"/>
      <protection locked="0"/>
    </xf>
    <xf numFmtId="177" fontId="9" fillId="33" borderId="20" xfId="0" applyNumberFormat="1" applyFont="1" applyFill="1" applyBorder="1" applyAlignment="1" applyProtection="1">
      <alignment horizontal="right" vertical="center"/>
      <protection locked="0"/>
    </xf>
    <xf numFmtId="177" fontId="10" fillId="0" borderId="20" xfId="0" applyNumberFormat="1" applyFont="1" applyFill="1" applyBorder="1" applyAlignment="1" applyProtection="1">
      <alignment horizontal="right" vertical="center"/>
      <protection locked="0"/>
    </xf>
    <xf numFmtId="177" fontId="9" fillId="33" borderId="24" xfId="0" applyNumberFormat="1" applyFont="1" applyFill="1" applyBorder="1" applyAlignment="1" applyProtection="1">
      <alignment horizontal="right" vertical="center"/>
      <protection locked="0"/>
    </xf>
    <xf numFmtId="177" fontId="8" fillId="34" borderId="22" xfId="36" applyNumberFormat="1" applyFont="1" applyFill="1" applyBorder="1" applyAlignment="1" applyProtection="1">
      <alignment horizontal="right" vertical="center"/>
      <protection locked="0"/>
    </xf>
    <xf numFmtId="177" fontId="10" fillId="0" borderId="13" xfId="0" applyNumberFormat="1" applyFont="1" applyFill="1" applyBorder="1" applyAlignment="1" applyProtection="1">
      <alignment horizontal="right" vertical="center"/>
      <protection locked="0"/>
    </xf>
    <xf numFmtId="177" fontId="10" fillId="0" borderId="50" xfId="0" applyNumberFormat="1" applyFont="1" applyFill="1" applyBorder="1" applyAlignment="1" applyProtection="1">
      <alignment horizontal="right" vertical="center"/>
      <protection locked="0"/>
    </xf>
    <xf numFmtId="177" fontId="9" fillId="33" borderId="16" xfId="0" applyNumberFormat="1" applyFont="1" applyFill="1" applyBorder="1" applyAlignment="1" applyProtection="1">
      <alignment horizontal="right" vertical="center"/>
      <protection locked="0"/>
    </xf>
    <xf numFmtId="177" fontId="10" fillId="0" borderId="16" xfId="0" applyNumberFormat="1" applyFont="1" applyFill="1" applyBorder="1" applyAlignment="1" applyProtection="1">
      <alignment horizontal="right" vertical="center"/>
      <protection locked="0"/>
    </xf>
    <xf numFmtId="177" fontId="9" fillId="33" borderId="58" xfId="0" applyNumberFormat="1" applyFont="1" applyFill="1" applyBorder="1" applyAlignment="1" applyProtection="1">
      <alignment horizontal="right" vertical="center"/>
      <protection locked="0"/>
    </xf>
    <xf numFmtId="177" fontId="8" fillId="34" borderId="15" xfId="36" applyNumberFormat="1" applyFont="1" applyFill="1" applyBorder="1" applyAlignment="1" applyProtection="1">
      <alignment horizontal="right" vertical="center"/>
      <protection locked="0"/>
    </xf>
    <xf numFmtId="49" fontId="14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35" borderId="39" xfId="36" applyFont="1" applyFill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wrapText="1"/>
      <protection/>
    </xf>
    <xf numFmtId="177" fontId="10" fillId="0" borderId="19" xfId="0" applyNumberFormat="1" applyFont="1" applyBorder="1" applyAlignment="1" applyProtection="1">
      <alignment vertical="center"/>
      <protection locked="0"/>
    </xf>
    <xf numFmtId="177" fontId="9" fillId="33" borderId="19" xfId="0" applyNumberFormat="1" applyFont="1" applyFill="1" applyBorder="1" applyAlignment="1" applyProtection="1">
      <alignment vertical="center"/>
      <protection/>
    </xf>
    <xf numFmtId="177" fontId="9" fillId="0" borderId="19" xfId="0" applyNumberFormat="1" applyFont="1" applyFill="1" applyBorder="1" applyAlignment="1" applyProtection="1">
      <alignment vertical="center"/>
      <protection/>
    </xf>
    <xf numFmtId="177" fontId="10" fillId="0" borderId="19" xfId="0" applyNumberFormat="1" applyFont="1" applyFill="1" applyBorder="1" applyAlignment="1" applyProtection="1">
      <alignment vertical="center"/>
      <protection/>
    </xf>
    <xf numFmtId="177" fontId="10" fillId="33" borderId="19" xfId="0" applyNumberFormat="1" applyFont="1" applyFill="1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177" fontId="48" fillId="35" borderId="42" xfId="0" applyNumberFormat="1" applyFont="1" applyFill="1" applyBorder="1" applyAlignment="1" applyProtection="1">
      <alignment vertical="center"/>
      <protection/>
    </xf>
    <xf numFmtId="177" fontId="9" fillId="33" borderId="29" xfId="0" applyNumberFormat="1" applyFont="1" applyFill="1" applyBorder="1" applyAlignment="1" applyProtection="1">
      <alignment vertical="center"/>
      <protection/>
    </xf>
    <xf numFmtId="177" fontId="8" fillId="34" borderId="34" xfId="0" applyNumberFormat="1" applyFont="1" applyFill="1" applyBorder="1" applyAlignment="1" applyProtection="1">
      <alignment vertical="center"/>
      <protection/>
    </xf>
    <xf numFmtId="177" fontId="8" fillId="34" borderId="35" xfId="0" applyNumberFormat="1" applyFont="1" applyFill="1" applyBorder="1" applyAlignment="1" applyProtection="1">
      <alignment vertical="center"/>
      <protection/>
    </xf>
    <xf numFmtId="177" fontId="8" fillId="34" borderId="13" xfId="0" applyNumberFormat="1" applyFont="1" applyFill="1" applyBorder="1" applyAlignment="1" applyProtection="1">
      <alignment vertical="center"/>
      <protection/>
    </xf>
    <xf numFmtId="177" fontId="10" fillId="0" borderId="26" xfId="0" applyNumberFormat="1" applyFont="1" applyBorder="1" applyAlignment="1" applyProtection="1">
      <alignment vertical="center"/>
      <protection locked="0"/>
    </xf>
    <xf numFmtId="177" fontId="9" fillId="33" borderId="26" xfId="0" applyNumberFormat="1" applyFont="1" applyFill="1" applyBorder="1" applyAlignment="1" applyProtection="1">
      <alignment vertical="center"/>
      <protection/>
    </xf>
    <xf numFmtId="177" fontId="9" fillId="0" borderId="26" xfId="0" applyNumberFormat="1" applyFont="1" applyFill="1" applyBorder="1" applyAlignment="1" applyProtection="1">
      <alignment vertical="center"/>
      <protection/>
    </xf>
    <xf numFmtId="177" fontId="10" fillId="0" borderId="26" xfId="0" applyNumberFormat="1" applyFont="1" applyFill="1" applyBorder="1" applyAlignment="1" applyProtection="1">
      <alignment vertical="center"/>
      <protection/>
    </xf>
    <xf numFmtId="177" fontId="10" fillId="33" borderId="26" xfId="0" applyNumberFormat="1" applyFont="1" applyFill="1" applyBorder="1" applyAlignment="1" applyProtection="1">
      <alignment vertical="center"/>
      <protection locked="0"/>
    </xf>
    <xf numFmtId="177" fontId="9" fillId="33" borderId="37" xfId="0" applyNumberFormat="1" applyFont="1" applyFill="1" applyBorder="1" applyAlignment="1" applyProtection="1">
      <alignment vertical="center"/>
      <protection/>
    </xf>
    <xf numFmtId="177" fontId="8" fillId="34" borderId="36" xfId="0" applyNumberFormat="1" applyFont="1" applyFill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left" vertical="center"/>
      <protection locked="0"/>
    </xf>
    <xf numFmtId="0" fontId="9" fillId="33" borderId="11" xfId="0" applyFont="1" applyFill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9" fillId="33" borderId="51" xfId="0" applyFont="1" applyFill="1" applyBorder="1" applyAlignment="1" applyProtection="1">
      <alignment horizontal="left" vertical="center"/>
      <protection locked="0"/>
    </xf>
    <xf numFmtId="0" fontId="8" fillId="34" borderId="14" xfId="0" applyFont="1" applyFill="1" applyBorder="1" applyAlignment="1" applyProtection="1">
      <alignment horizontal="left" vertical="center"/>
      <protection/>
    </xf>
    <xf numFmtId="0" fontId="9" fillId="0" borderId="51" xfId="0" applyFont="1" applyBorder="1" applyAlignment="1" applyProtection="1">
      <alignment vertical="center" wrapText="1"/>
      <protection locked="0"/>
    </xf>
    <xf numFmtId="0" fontId="9" fillId="0" borderId="37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left" vertical="center"/>
      <protection locked="0"/>
    </xf>
    <xf numFmtId="177" fontId="10" fillId="0" borderId="36" xfId="0" applyNumberFormat="1" applyFont="1" applyBorder="1" applyAlignment="1" applyProtection="1">
      <alignment vertical="center"/>
      <protection locked="0"/>
    </xf>
    <xf numFmtId="177" fontId="10" fillId="0" borderId="34" xfId="0" applyNumberFormat="1" applyFont="1" applyBorder="1" applyAlignment="1" applyProtection="1">
      <alignment vertical="center"/>
      <protection locked="0"/>
    </xf>
    <xf numFmtId="177" fontId="10" fillId="0" borderId="35" xfId="0" applyNumberFormat="1" applyFont="1" applyBorder="1" applyAlignment="1" applyProtection="1">
      <alignment vertical="center"/>
      <protection locked="0"/>
    </xf>
    <xf numFmtId="177" fontId="10" fillId="0" borderId="10" xfId="0" applyNumberFormat="1" applyFont="1" applyBorder="1" applyAlignment="1" applyProtection="1">
      <alignment vertical="center"/>
      <protection locked="0"/>
    </xf>
    <xf numFmtId="177" fontId="9" fillId="33" borderId="10" xfId="0" applyNumberFormat="1" applyFont="1" applyFill="1" applyBorder="1" applyAlignment="1" applyProtection="1">
      <alignment vertical="center"/>
      <protection/>
    </xf>
    <xf numFmtId="177" fontId="9" fillId="0" borderId="10" xfId="0" applyNumberFormat="1" applyFont="1" applyFill="1" applyBorder="1" applyAlignment="1" applyProtection="1">
      <alignment vertical="center"/>
      <protection/>
    </xf>
    <xf numFmtId="177" fontId="10" fillId="0" borderId="10" xfId="0" applyNumberFormat="1" applyFont="1" applyFill="1" applyBorder="1" applyAlignment="1" applyProtection="1">
      <alignment vertical="center"/>
      <protection/>
    </xf>
    <xf numFmtId="177" fontId="10" fillId="33" borderId="10" xfId="0" applyNumberFormat="1" applyFont="1" applyFill="1" applyBorder="1" applyAlignment="1" applyProtection="1">
      <alignment vertical="center"/>
      <protection locked="0"/>
    </xf>
    <xf numFmtId="177" fontId="9" fillId="33" borderId="20" xfId="0" applyNumberFormat="1" applyFont="1" applyFill="1" applyBorder="1" applyAlignment="1" applyProtection="1">
      <alignment vertical="center"/>
      <protection/>
    </xf>
    <xf numFmtId="177" fontId="10" fillId="0" borderId="13" xfId="0" applyNumberFormat="1" applyFont="1" applyBorder="1" applyAlignment="1" applyProtection="1">
      <alignment vertical="center"/>
      <protection/>
    </xf>
    <xf numFmtId="177" fontId="10" fillId="0" borderId="12" xfId="0" applyNumberFormat="1" applyFont="1" applyBorder="1" applyAlignment="1" applyProtection="1">
      <alignment vertical="center"/>
      <protection/>
    </xf>
    <xf numFmtId="177" fontId="9" fillId="33" borderId="12" xfId="0" applyNumberFormat="1" applyFont="1" applyFill="1" applyBorder="1" applyAlignment="1" applyProtection="1">
      <alignment vertical="center"/>
      <protection/>
    </xf>
    <xf numFmtId="177" fontId="9" fillId="0" borderId="12" xfId="0" applyNumberFormat="1" applyFont="1" applyFill="1" applyBorder="1" applyAlignment="1" applyProtection="1">
      <alignment vertical="center"/>
      <protection/>
    </xf>
    <xf numFmtId="177" fontId="10" fillId="0" borderId="12" xfId="0" applyNumberFormat="1" applyFont="1" applyFill="1" applyBorder="1" applyAlignment="1" applyProtection="1">
      <alignment vertical="center"/>
      <protection/>
    </xf>
    <xf numFmtId="177" fontId="9" fillId="35" borderId="12" xfId="0" applyNumberFormat="1" applyFont="1" applyFill="1" applyBorder="1" applyAlignment="1" applyProtection="1">
      <alignment vertical="center"/>
      <protection/>
    </xf>
    <xf numFmtId="177" fontId="9" fillId="33" borderId="16" xfId="0" applyNumberFormat="1" applyFont="1" applyFill="1" applyBorder="1" applyAlignment="1" applyProtection="1">
      <alignment vertical="center"/>
      <protection/>
    </xf>
    <xf numFmtId="0" fontId="9" fillId="0" borderId="19" xfId="47" applyFont="1" applyBorder="1" applyAlignment="1" applyProtection="1">
      <alignment vertical="center" wrapText="1"/>
      <protection/>
    </xf>
    <xf numFmtId="0" fontId="9" fillId="0" borderId="19" xfId="47" applyFont="1" applyBorder="1" applyAlignment="1" applyProtection="1">
      <alignment horizontal="center" vertical="center" wrapText="1"/>
      <protection/>
    </xf>
    <xf numFmtId="0" fontId="9" fillId="0" borderId="19" xfId="47" applyFont="1" applyBorder="1" applyAlignment="1" applyProtection="1">
      <alignment horizontal="center" vertical="center"/>
      <protection/>
    </xf>
    <xf numFmtId="0" fontId="9" fillId="0" borderId="19" xfId="47" applyFont="1" applyBorder="1" applyAlignment="1" applyProtection="1">
      <alignment vertical="center" wrapText="1"/>
      <protection locked="0"/>
    </xf>
    <xf numFmtId="0" fontId="9" fillId="0" borderId="19" xfId="47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0" fontId="10" fillId="0" borderId="0" xfId="47" applyFont="1" applyAlignment="1" applyProtection="1">
      <alignment horizontal="right" vertical="center" wrapText="1"/>
      <protection/>
    </xf>
    <xf numFmtId="0" fontId="10" fillId="0" borderId="29" xfId="47" applyFont="1" applyBorder="1" applyAlignment="1" applyProtection="1">
      <alignment horizontal="left" vertical="center"/>
      <protection locked="0"/>
    </xf>
    <xf numFmtId="177" fontId="10" fillId="0" borderId="29" xfId="47" applyNumberFormat="1" applyFont="1" applyBorder="1" applyAlignment="1" applyProtection="1">
      <alignment vertical="center"/>
      <protection locked="0"/>
    </xf>
    <xf numFmtId="177" fontId="9" fillId="0" borderId="29" xfId="47" applyNumberFormat="1" applyFont="1" applyFill="1" applyBorder="1" applyAlignment="1" applyProtection="1">
      <alignment vertical="center"/>
      <protection/>
    </xf>
    <xf numFmtId="177" fontId="10" fillId="0" borderId="13" xfId="47" applyNumberFormat="1" applyFont="1" applyBorder="1" applyAlignment="1" applyProtection="1">
      <alignment vertical="center"/>
      <protection/>
    </xf>
    <xf numFmtId="177" fontId="9" fillId="33" borderId="12" xfId="47" applyNumberFormat="1" applyFont="1" applyFill="1" applyBorder="1" applyAlignment="1" applyProtection="1">
      <alignment vertical="center"/>
      <protection/>
    </xf>
    <xf numFmtId="177" fontId="9" fillId="0" borderId="12" xfId="47" applyNumberFormat="1" applyFont="1" applyFill="1" applyBorder="1" applyAlignment="1" applyProtection="1">
      <alignment vertical="center"/>
      <protection/>
    </xf>
    <xf numFmtId="177" fontId="10" fillId="0" borderId="12" xfId="47" applyNumberFormat="1" applyFont="1" applyBorder="1" applyAlignment="1" applyProtection="1">
      <alignment vertical="center"/>
      <protection/>
    </xf>
    <xf numFmtId="177" fontId="9" fillId="33" borderId="16" xfId="47" applyNumberFormat="1" applyFont="1" applyFill="1" applyBorder="1" applyAlignment="1" applyProtection="1">
      <alignment vertical="center"/>
      <protection/>
    </xf>
    <xf numFmtId="177" fontId="8" fillId="34" borderId="13" xfId="47" applyNumberFormat="1" applyFont="1" applyFill="1" applyBorder="1" applyAlignment="1" applyProtection="1">
      <alignment vertical="center"/>
      <protection/>
    </xf>
    <xf numFmtId="177" fontId="10" fillId="0" borderId="93" xfId="47" applyNumberFormat="1" applyFont="1" applyBorder="1" applyAlignment="1" applyProtection="1">
      <alignment vertical="center"/>
      <protection locked="0"/>
    </xf>
    <xf numFmtId="177" fontId="9" fillId="33" borderId="39" xfId="47" applyNumberFormat="1" applyFont="1" applyFill="1" applyBorder="1" applyAlignment="1" applyProtection="1">
      <alignment vertical="center"/>
      <protection/>
    </xf>
    <xf numFmtId="177" fontId="9" fillId="0" borderId="39" xfId="47" applyNumberFormat="1" applyFont="1" applyFill="1" applyBorder="1" applyAlignment="1" applyProtection="1">
      <alignment vertical="center"/>
      <protection/>
    </xf>
    <xf numFmtId="177" fontId="10" fillId="0" borderId="39" xfId="47" applyNumberFormat="1" applyFont="1" applyBorder="1" applyAlignment="1" applyProtection="1">
      <alignment vertical="center"/>
      <protection locked="0"/>
    </xf>
    <xf numFmtId="177" fontId="9" fillId="33" borderId="42" xfId="47" applyNumberFormat="1" applyFont="1" applyFill="1" applyBorder="1" applyAlignment="1" applyProtection="1">
      <alignment vertical="center"/>
      <protection/>
    </xf>
    <xf numFmtId="177" fontId="8" fillId="34" borderId="93" xfId="47" applyNumberFormat="1" applyFont="1" applyFill="1" applyBorder="1" applyAlignment="1" applyProtection="1">
      <alignment vertical="center"/>
      <protection/>
    </xf>
    <xf numFmtId="0" fontId="10" fillId="0" borderId="14" xfId="47" applyFont="1" applyBorder="1" applyAlignment="1" applyProtection="1">
      <alignment horizontal="left" vertical="center"/>
      <protection locked="0"/>
    </xf>
    <xf numFmtId="0" fontId="9" fillId="33" borderId="11" xfId="47" applyFont="1" applyFill="1" applyBorder="1" applyAlignment="1" applyProtection="1">
      <alignment horizontal="left" vertical="center"/>
      <protection locked="0"/>
    </xf>
    <xf numFmtId="0" fontId="9" fillId="0" borderId="11" xfId="47" applyFont="1" applyFill="1" applyBorder="1" applyAlignment="1" applyProtection="1">
      <alignment horizontal="left" vertical="center"/>
      <protection locked="0"/>
    </xf>
    <xf numFmtId="0" fontId="10" fillId="0" borderId="11" xfId="47" applyFont="1" applyBorder="1" applyAlignment="1" applyProtection="1">
      <alignment horizontal="left" vertical="center"/>
      <protection locked="0"/>
    </xf>
    <xf numFmtId="0" fontId="9" fillId="33" borderId="51" xfId="47" applyFont="1" applyFill="1" applyBorder="1" applyAlignment="1" applyProtection="1">
      <alignment horizontal="left" vertical="center"/>
      <protection locked="0"/>
    </xf>
    <xf numFmtId="0" fontId="8" fillId="34" borderId="14" xfId="47" applyFont="1" applyFill="1" applyBorder="1" applyAlignment="1" applyProtection="1">
      <alignment horizontal="left" vertical="center"/>
      <protection/>
    </xf>
    <xf numFmtId="0" fontId="26" fillId="0" borderId="0" xfId="47" applyFont="1" applyAlignment="1" applyProtection="1">
      <alignment horizontal="right" vertical="center" wrapText="1"/>
      <protection/>
    </xf>
    <xf numFmtId="0" fontId="9" fillId="33" borderId="51" xfId="0" applyFont="1" applyFill="1" applyBorder="1" applyAlignment="1" applyProtection="1">
      <alignment horizontal="left" vertical="center"/>
      <protection locked="0"/>
    </xf>
    <xf numFmtId="177" fontId="9" fillId="33" borderId="42" xfId="0" applyNumberFormat="1" applyFont="1" applyFill="1" applyBorder="1" applyAlignment="1" applyProtection="1">
      <alignment horizontal="right" vertical="center"/>
      <protection locked="0"/>
    </xf>
    <xf numFmtId="0" fontId="8" fillId="34" borderId="14" xfId="36" applyFont="1" applyFill="1" applyBorder="1" applyAlignment="1" applyProtection="1">
      <alignment horizontal="left" vertical="center"/>
      <protection locked="0"/>
    </xf>
    <xf numFmtId="177" fontId="8" fillId="34" borderId="13" xfId="36" applyNumberFormat="1" applyFont="1" applyFill="1" applyBorder="1" applyAlignment="1" applyProtection="1">
      <alignment horizontal="right" vertical="center"/>
      <protection locked="0"/>
    </xf>
    <xf numFmtId="0" fontId="10" fillId="0" borderId="44" xfId="0" applyFont="1" applyFill="1" applyBorder="1" applyAlignment="1" applyProtection="1">
      <alignment vertical="center"/>
      <protection locked="0"/>
    </xf>
    <xf numFmtId="177" fontId="8" fillId="34" borderId="93" xfId="36" applyNumberFormat="1" applyFont="1" applyFill="1" applyBorder="1" applyAlignment="1" applyProtection="1">
      <alignment horizontal="right" vertical="center"/>
      <protection locked="0"/>
    </xf>
    <xf numFmtId="177" fontId="10" fillId="0" borderId="93" xfId="0" applyNumberFormat="1" applyFont="1" applyFill="1" applyBorder="1" applyAlignment="1" applyProtection="1">
      <alignment horizontal="right" vertical="center"/>
      <protection locked="0"/>
    </xf>
    <xf numFmtId="177" fontId="11" fillId="33" borderId="24" xfId="0" applyNumberFormat="1" applyFont="1" applyFill="1" applyBorder="1" applyAlignment="1" applyProtection="1">
      <alignment vertical="center"/>
      <protection/>
    </xf>
    <xf numFmtId="177" fontId="11" fillId="33" borderId="58" xfId="0" applyNumberFormat="1" applyFont="1" applyFill="1" applyBorder="1" applyAlignment="1" applyProtection="1">
      <alignment vertical="center"/>
      <protection/>
    </xf>
    <xf numFmtId="0" fontId="8" fillId="35" borderId="0" xfId="36" applyFont="1" applyFill="1" applyBorder="1" applyAlignment="1" applyProtection="1">
      <alignment horizontal="left" vertical="center"/>
      <protection locked="0"/>
    </xf>
    <xf numFmtId="177" fontId="8" fillId="35" borderId="0" xfId="36" applyNumberFormat="1" applyFont="1" applyFill="1" applyBorder="1" applyAlignment="1" applyProtection="1">
      <alignment horizontal="right" vertical="center"/>
      <protection locked="0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33" fillId="0" borderId="19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9" xfId="0" applyFont="1" applyBorder="1" applyAlignment="1">
      <alignment vertical="center"/>
    </xf>
    <xf numFmtId="177" fontId="33" fillId="35" borderId="19" xfId="0" applyNumberFormat="1" applyFont="1" applyFill="1" applyBorder="1" applyAlignment="1">
      <alignment vertical="center"/>
    </xf>
    <xf numFmtId="177" fontId="33" fillId="35" borderId="31" xfId="0" applyNumberFormat="1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177" fontId="33" fillId="0" borderId="19" xfId="0" applyNumberFormat="1" applyFont="1" applyFill="1" applyBorder="1" applyAlignment="1">
      <alignment vertical="center"/>
    </xf>
    <xf numFmtId="177" fontId="33" fillId="0" borderId="19" xfId="0" applyNumberFormat="1" applyFont="1" applyFill="1" applyBorder="1" applyAlignment="1">
      <alignment vertical="center"/>
    </xf>
    <xf numFmtId="177" fontId="33" fillId="0" borderId="19" xfId="0" applyNumberFormat="1" applyFont="1" applyBorder="1" applyAlignment="1">
      <alignment vertical="center"/>
    </xf>
    <xf numFmtId="0" fontId="33" fillId="35" borderId="19" xfId="0" applyFont="1" applyFill="1" applyBorder="1" applyAlignment="1">
      <alignment vertical="center"/>
    </xf>
    <xf numFmtId="0" fontId="33" fillId="0" borderId="29" xfId="0" applyFont="1" applyBorder="1" applyAlignment="1">
      <alignment vertical="center"/>
    </xf>
    <xf numFmtId="177" fontId="33" fillId="0" borderId="29" xfId="0" applyNumberFormat="1" applyFont="1" applyFill="1" applyBorder="1" applyAlignment="1">
      <alignment vertical="center"/>
    </xf>
    <xf numFmtId="177" fontId="32" fillId="0" borderId="10" xfId="0" applyNumberFormat="1" applyFont="1" applyFill="1" applyBorder="1" applyAlignment="1">
      <alignment vertical="center"/>
    </xf>
    <xf numFmtId="177" fontId="32" fillId="0" borderId="10" xfId="0" applyNumberFormat="1" applyFont="1" applyFill="1" applyBorder="1" applyAlignment="1">
      <alignment vertical="center"/>
    </xf>
    <xf numFmtId="177" fontId="33" fillId="35" borderId="10" xfId="0" applyNumberFormat="1" applyFont="1" applyFill="1" applyBorder="1" applyAlignment="1">
      <alignment vertical="center"/>
    </xf>
    <xf numFmtId="177" fontId="33" fillId="0" borderId="20" xfId="0" applyNumberFormat="1" applyFont="1" applyFill="1" applyBorder="1" applyAlignment="1">
      <alignment vertical="center"/>
    </xf>
    <xf numFmtId="177" fontId="33" fillId="35" borderId="12" xfId="0" applyNumberFormat="1" applyFont="1" applyFill="1" applyBorder="1" applyAlignment="1">
      <alignment vertical="center"/>
    </xf>
    <xf numFmtId="177" fontId="33" fillId="0" borderId="12" xfId="0" applyNumberFormat="1" applyFont="1" applyFill="1" applyBorder="1" applyAlignment="1">
      <alignment vertical="center"/>
    </xf>
    <xf numFmtId="177" fontId="33" fillId="0" borderId="12" xfId="0" applyNumberFormat="1" applyFont="1" applyFill="1" applyBorder="1" applyAlignment="1">
      <alignment vertical="center"/>
    </xf>
    <xf numFmtId="177" fontId="33" fillId="0" borderId="12" xfId="0" applyNumberFormat="1" applyFont="1" applyBorder="1" applyAlignment="1">
      <alignment vertical="center"/>
    </xf>
    <xf numFmtId="177" fontId="33" fillId="0" borderId="16" xfId="0" applyNumberFormat="1" applyFont="1" applyFill="1" applyBorder="1" applyAlignment="1">
      <alignment vertical="center"/>
    </xf>
    <xf numFmtId="0" fontId="32" fillId="0" borderId="100" xfId="0" applyFont="1" applyFill="1" applyBorder="1" applyAlignment="1">
      <alignment horizontal="center" vertical="center"/>
    </xf>
    <xf numFmtId="177" fontId="33" fillId="0" borderId="101" xfId="0" applyNumberFormat="1" applyFont="1" applyFill="1" applyBorder="1" applyAlignment="1">
      <alignment horizontal="right" vertical="center"/>
    </xf>
    <xf numFmtId="177" fontId="33" fillId="0" borderId="66" xfId="0" applyNumberFormat="1" applyFont="1" applyFill="1" applyBorder="1" applyAlignment="1">
      <alignment horizontal="right" vertical="center"/>
    </xf>
    <xf numFmtId="177" fontId="32" fillId="0" borderId="66" xfId="0" applyNumberFormat="1" applyFont="1" applyFill="1" applyBorder="1" applyAlignment="1">
      <alignment vertical="center"/>
    </xf>
    <xf numFmtId="0" fontId="33" fillId="0" borderId="39" xfId="0" applyFont="1" applyFill="1" applyBorder="1" applyAlignment="1">
      <alignment horizontal="center" vertical="center" wrapText="1"/>
    </xf>
    <xf numFmtId="177" fontId="33" fillId="0" borderId="10" xfId="0" applyNumberFormat="1" applyFont="1" applyFill="1" applyBorder="1" applyAlignment="1">
      <alignment vertical="center"/>
    </xf>
    <xf numFmtId="177" fontId="33" fillId="0" borderId="10" xfId="0" applyNumberFormat="1" applyFont="1" applyFill="1" applyBorder="1" applyAlignment="1">
      <alignment vertical="center"/>
    </xf>
    <xf numFmtId="177" fontId="33" fillId="0" borderId="10" xfId="0" applyNumberFormat="1" applyFont="1" applyBorder="1" applyAlignment="1">
      <alignment vertical="center"/>
    </xf>
    <xf numFmtId="177" fontId="33" fillId="0" borderId="100" xfId="0" applyNumberFormat="1" applyFont="1" applyFill="1" applyBorder="1" applyAlignment="1">
      <alignment horizontal="right" vertical="center"/>
    </xf>
    <xf numFmtId="0" fontId="12" fillId="0" borderId="0" xfId="0" applyFont="1" applyAlignment="1" applyProtection="1">
      <alignment horizontal="right" vertical="center" wrapText="1"/>
      <protection/>
    </xf>
    <xf numFmtId="49" fontId="11" fillId="0" borderId="102" xfId="0" applyNumberFormat="1" applyFont="1" applyFill="1" applyBorder="1" applyAlignment="1" applyProtection="1">
      <alignment horizontal="left" vertical="center" wrapText="1"/>
      <protection/>
    </xf>
    <xf numFmtId="0" fontId="11" fillId="0" borderId="103" xfId="0" applyNumberFormat="1" applyFont="1" applyFill="1" applyBorder="1" applyAlignment="1" applyProtection="1">
      <alignment horizontal="center" vertical="center" wrapText="1"/>
      <protection/>
    </xf>
    <xf numFmtId="0" fontId="11" fillId="0" borderId="104" xfId="0" applyNumberFormat="1" applyFont="1" applyFill="1" applyBorder="1" applyAlignment="1" applyProtection="1">
      <alignment horizontal="center" vertical="center" wrapText="1"/>
      <protection/>
    </xf>
    <xf numFmtId="0" fontId="11" fillId="0" borderId="105" xfId="0" applyNumberFormat="1" applyFont="1" applyFill="1" applyBorder="1" applyAlignment="1" applyProtection="1">
      <alignment horizontal="center" vertical="center"/>
      <protection/>
    </xf>
    <xf numFmtId="0" fontId="14" fillId="0" borderId="106" xfId="0" applyFont="1" applyBorder="1" applyAlignment="1" applyProtection="1">
      <alignment vertical="center"/>
      <protection locked="0"/>
    </xf>
    <xf numFmtId="177" fontId="14" fillId="0" borderId="66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00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07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08" xfId="36" applyFont="1" applyFill="1" applyBorder="1" applyAlignment="1" applyProtection="1">
      <alignment vertical="center"/>
      <protection locked="0"/>
    </xf>
    <xf numFmtId="177" fontId="14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11" fillId="33" borderId="108" xfId="36" applyFont="1" applyFill="1" applyBorder="1" applyAlignment="1" applyProtection="1">
      <alignment horizontal="left" vertical="center"/>
      <protection locked="0"/>
    </xf>
    <xf numFmtId="0" fontId="14" fillId="0" borderId="108" xfId="36" applyFont="1" applyFill="1" applyBorder="1" applyAlignment="1" applyProtection="1">
      <alignment horizontal="left" vertical="center"/>
      <protection locked="0"/>
    </xf>
    <xf numFmtId="0" fontId="14" fillId="0" borderId="108" xfId="36" applyFont="1" applyFill="1" applyBorder="1" applyAlignment="1" applyProtection="1">
      <alignment horizontal="left" vertical="center"/>
      <protection locked="0"/>
    </xf>
    <xf numFmtId="177" fontId="14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14" fillId="35" borderId="108" xfId="36" applyFont="1" applyFill="1" applyBorder="1" applyAlignment="1" applyProtection="1">
      <alignment horizontal="left" vertical="center"/>
      <protection locked="0"/>
    </xf>
    <xf numFmtId="177" fontId="14" fillId="35" borderId="67" xfId="0" applyNumberFormat="1" applyFont="1" applyFill="1" applyBorder="1" applyAlignment="1" applyProtection="1">
      <alignment horizontal="right" vertical="center" wrapText="1"/>
      <protection locked="0"/>
    </xf>
    <xf numFmtId="0" fontId="14" fillId="35" borderId="108" xfId="36" applyFont="1" applyFill="1" applyBorder="1" applyAlignment="1" applyProtection="1">
      <alignment horizontal="left" vertical="center"/>
      <protection locked="0"/>
    </xf>
    <xf numFmtId="0" fontId="11" fillId="33" borderId="109" xfId="36" applyFont="1" applyFill="1" applyBorder="1" applyAlignment="1" applyProtection="1">
      <alignment horizontal="left" vertical="center"/>
      <protection locked="0"/>
    </xf>
    <xf numFmtId="177" fontId="11" fillId="33" borderId="60" xfId="0" applyNumberFormat="1" applyFont="1" applyFill="1" applyBorder="1" applyAlignment="1" applyProtection="1">
      <alignment horizontal="right" vertical="center" wrapText="1"/>
      <protection/>
    </xf>
    <xf numFmtId="177" fontId="11" fillId="33" borderId="62" xfId="0" applyNumberFormat="1" applyFont="1" applyFill="1" applyBorder="1" applyAlignment="1" applyProtection="1">
      <alignment horizontal="right" vertical="center" wrapText="1"/>
      <protection/>
    </xf>
    <xf numFmtId="177" fontId="11" fillId="33" borderId="110" xfId="0" applyNumberFormat="1" applyFont="1" applyFill="1" applyBorder="1" applyAlignment="1" applyProtection="1">
      <alignment horizontal="right" vertical="center" wrapText="1"/>
      <protection/>
    </xf>
    <xf numFmtId="0" fontId="17" fillId="34" borderId="102" xfId="36" applyFont="1" applyFill="1" applyBorder="1" applyAlignment="1" applyProtection="1">
      <alignment horizontal="left" vertical="center"/>
      <protection locked="0"/>
    </xf>
    <xf numFmtId="177" fontId="17" fillId="34" borderId="103" xfId="0" applyNumberFormat="1" applyFont="1" applyFill="1" applyBorder="1" applyAlignment="1" applyProtection="1">
      <alignment horizontal="right" vertical="center" wrapText="1"/>
      <protection/>
    </xf>
    <xf numFmtId="177" fontId="17" fillId="34" borderId="104" xfId="0" applyNumberFormat="1" applyFont="1" applyFill="1" applyBorder="1" applyAlignment="1" applyProtection="1">
      <alignment horizontal="right" vertical="center" wrapText="1"/>
      <protection/>
    </xf>
    <xf numFmtId="177" fontId="17" fillId="34" borderId="105" xfId="0" applyNumberFormat="1" applyFont="1" applyFill="1" applyBorder="1" applyAlignment="1" applyProtection="1">
      <alignment horizontal="right" vertical="center" wrapText="1"/>
      <protection/>
    </xf>
    <xf numFmtId="0" fontId="14" fillId="0" borderId="111" xfId="0" applyFont="1" applyBorder="1" applyAlignment="1" applyProtection="1">
      <alignment vertical="center"/>
      <protection locked="0"/>
    </xf>
    <xf numFmtId="177" fontId="14" fillId="0" borderId="112" xfId="0" applyNumberFormat="1" applyFont="1" applyBorder="1" applyAlignment="1" applyProtection="1">
      <alignment horizontal="right" vertical="center"/>
      <protection locked="0"/>
    </xf>
    <xf numFmtId="177" fontId="14" fillId="0" borderId="113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07" xfId="0" applyNumberFormat="1" applyFont="1" applyBorder="1" applyAlignment="1" applyProtection="1">
      <alignment horizontal="right" vertical="center" wrapText="1"/>
      <protection/>
    </xf>
    <xf numFmtId="49" fontId="11" fillId="0" borderId="64" xfId="0" applyNumberFormat="1" applyFont="1" applyBorder="1" applyAlignment="1" applyProtection="1">
      <alignment horizontal="center" vertical="center" wrapText="1"/>
      <protection/>
    </xf>
    <xf numFmtId="0" fontId="29" fillId="0" borderId="58" xfId="0" applyFont="1" applyBorder="1" applyAlignment="1" applyProtection="1">
      <alignment horizontal="center" vertical="center" wrapText="1"/>
      <protection locked="0"/>
    </xf>
    <xf numFmtId="177" fontId="14" fillId="0" borderId="13" xfId="0" applyNumberFormat="1" applyFont="1" applyBorder="1" applyAlignment="1" applyProtection="1">
      <alignment horizontal="right"/>
      <protection/>
    </xf>
    <xf numFmtId="177" fontId="14" fillId="0" borderId="34" xfId="0" applyNumberFormat="1" applyFont="1" applyBorder="1" applyAlignment="1" applyProtection="1">
      <alignment horizontal="right" vertical="center" wrapText="1"/>
      <protection/>
    </xf>
    <xf numFmtId="177" fontId="14" fillId="0" borderId="14" xfId="0" applyNumberFormat="1" applyFont="1" applyBorder="1" applyAlignment="1" applyProtection="1">
      <alignment horizontal="right" vertical="center" wrapText="1"/>
      <protection/>
    </xf>
    <xf numFmtId="177" fontId="14" fillId="0" borderId="15" xfId="0" applyNumberFormat="1" applyFont="1" applyBorder="1" applyAlignment="1" applyProtection="1">
      <alignment horizontal="right" vertical="center"/>
      <protection/>
    </xf>
    <xf numFmtId="177" fontId="14" fillId="0" borderId="19" xfId="0" applyNumberFormat="1" applyFont="1" applyBorder="1" applyAlignment="1" applyProtection="1">
      <alignment horizontal="right" vertical="center" wrapText="1"/>
      <protection/>
    </xf>
    <xf numFmtId="177" fontId="14" fillId="0" borderId="87" xfId="0" applyNumberFormat="1" applyFont="1" applyBorder="1" applyAlignment="1" applyProtection="1">
      <alignment horizontal="right" vertical="center" wrapText="1"/>
      <protection/>
    </xf>
    <xf numFmtId="177" fontId="11" fillId="36" borderId="15" xfId="0" applyNumberFormat="1" applyFont="1" applyFill="1" applyBorder="1" applyAlignment="1" applyProtection="1">
      <alignment horizontal="right" vertical="center"/>
      <protection/>
    </xf>
    <xf numFmtId="177" fontId="11" fillId="35" borderId="15" xfId="0" applyNumberFormat="1" applyFont="1" applyFill="1" applyBorder="1" applyAlignment="1" applyProtection="1">
      <alignment horizontal="right" vertical="center"/>
      <protection/>
    </xf>
    <xf numFmtId="177" fontId="14" fillId="37" borderId="31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29" xfId="0" applyNumberFormat="1" applyFont="1" applyBorder="1" applyAlignment="1" applyProtection="1">
      <alignment horizontal="right" vertical="center" wrapText="1"/>
      <protection/>
    </xf>
    <xf numFmtId="177" fontId="14" fillId="0" borderId="51" xfId="0" applyNumberFormat="1" applyFont="1" applyBorder="1" applyAlignment="1" applyProtection="1">
      <alignment horizontal="right" vertical="center" wrapText="1"/>
      <protection/>
    </xf>
    <xf numFmtId="177" fontId="14" fillId="0" borderId="31" xfId="0" applyNumberFormat="1" applyFont="1" applyBorder="1" applyAlignment="1" applyProtection="1">
      <alignment horizontal="right" vertical="center" wrapText="1"/>
      <protection locked="0"/>
    </xf>
    <xf numFmtId="177" fontId="14" fillId="0" borderId="11" xfId="0" applyNumberFormat="1" applyFont="1" applyBorder="1" applyAlignment="1" applyProtection="1">
      <alignment horizontal="right" vertical="center" wrapText="1"/>
      <protection/>
    </xf>
    <xf numFmtId="177" fontId="14" fillId="0" borderId="31" xfId="0" applyNumberFormat="1" applyFont="1" applyBorder="1" applyAlignment="1" applyProtection="1">
      <alignment horizontal="right" vertical="center" wrapText="1"/>
      <protection/>
    </xf>
    <xf numFmtId="0" fontId="11" fillId="36" borderId="17" xfId="0" applyFont="1" applyFill="1" applyBorder="1" applyAlignment="1" applyProtection="1">
      <alignment horizontal="left" vertical="center"/>
      <protection/>
    </xf>
    <xf numFmtId="177" fontId="11" fillId="36" borderId="50" xfId="0" applyNumberFormat="1" applyFont="1" applyFill="1" applyBorder="1" applyAlignment="1" applyProtection="1">
      <alignment horizontal="right" vertical="center"/>
      <protection/>
    </xf>
    <xf numFmtId="177" fontId="11" fillId="36" borderId="30" xfId="0" applyNumberFormat="1" applyFont="1" applyFill="1" applyBorder="1" applyAlignment="1" applyProtection="1">
      <alignment horizontal="right" vertical="center" wrapText="1"/>
      <protection/>
    </xf>
    <xf numFmtId="177" fontId="11" fillId="36" borderId="48" xfId="0" applyNumberFormat="1" applyFont="1" applyFill="1" applyBorder="1" applyAlignment="1" applyProtection="1">
      <alignment horizontal="right" vertical="center" wrapText="1"/>
      <protection/>
    </xf>
    <xf numFmtId="177" fontId="14" fillId="0" borderId="50" xfId="0" applyNumberFormat="1" applyFont="1" applyBorder="1" applyAlignment="1" applyProtection="1">
      <alignment horizontal="right" vertical="center"/>
      <protection/>
    </xf>
    <xf numFmtId="177" fontId="14" fillId="0" borderId="15" xfId="36" applyNumberFormat="1" applyFont="1" applyFill="1" applyBorder="1" applyAlignment="1" applyProtection="1">
      <alignment horizontal="right" vertical="center"/>
      <protection/>
    </xf>
    <xf numFmtId="177" fontId="11" fillId="33" borderId="15" xfId="36" applyNumberFormat="1" applyFont="1" applyFill="1" applyBorder="1" applyAlignment="1" applyProtection="1">
      <alignment horizontal="right" vertical="center"/>
      <protection/>
    </xf>
    <xf numFmtId="177" fontId="14" fillId="0" borderId="15" xfId="36" applyNumberFormat="1" applyFont="1" applyFill="1" applyBorder="1" applyAlignment="1" applyProtection="1">
      <alignment horizontal="right" vertical="center" wrapText="1"/>
      <protection/>
    </xf>
    <xf numFmtId="177" fontId="17" fillId="34" borderId="13" xfId="0" applyNumberFormat="1" applyFont="1" applyFill="1" applyBorder="1" applyAlignment="1" applyProtection="1">
      <alignment horizontal="right" vertical="center"/>
      <protection/>
    </xf>
    <xf numFmtId="177" fontId="17" fillId="34" borderId="34" xfId="0" applyNumberFormat="1" applyFont="1" applyFill="1" applyBorder="1" applyAlignment="1" applyProtection="1">
      <alignment horizontal="right" vertical="center"/>
      <protection/>
    </xf>
    <xf numFmtId="0" fontId="28" fillId="0" borderId="55" xfId="0" applyFont="1" applyBorder="1" applyAlignment="1">
      <alignment vertical="center"/>
    </xf>
    <xf numFmtId="0" fontId="28" fillId="0" borderId="0" xfId="0" applyFont="1" applyAlignment="1">
      <alignment/>
    </xf>
    <xf numFmtId="177" fontId="28" fillId="0" borderId="0" xfId="0" applyNumberFormat="1" applyFont="1" applyAlignment="1">
      <alignment/>
    </xf>
    <xf numFmtId="0" fontId="22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49" fontId="2" fillId="0" borderId="49" xfId="36" applyNumberFormat="1" applyFill="1" applyBorder="1" applyAlignment="1" applyProtection="1">
      <alignment vertical="center"/>
      <protection/>
    </xf>
    <xf numFmtId="49" fontId="0" fillId="0" borderId="49" xfId="0" applyNumberFormat="1" applyFill="1" applyBorder="1" applyAlignment="1" applyProtection="1">
      <alignment vertical="center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49" fontId="2" fillId="0" borderId="49" xfId="36" applyNumberFormat="1" applyFont="1" applyFill="1" applyBorder="1" applyAlignment="1" applyProtection="1">
      <alignment vertical="center"/>
      <protection/>
    </xf>
    <xf numFmtId="0" fontId="17" fillId="0" borderId="20" xfId="0" applyFont="1" applyFill="1" applyBorder="1" applyAlignment="1" applyProtection="1">
      <alignment vertical="center" wrapText="1"/>
      <protection/>
    </xf>
    <xf numFmtId="0" fontId="20" fillId="0" borderId="17" xfId="0" applyFont="1" applyFill="1" applyBorder="1" applyAlignment="1" applyProtection="1">
      <alignment vertical="center"/>
      <protection/>
    </xf>
    <xf numFmtId="0" fontId="20" fillId="0" borderId="114" xfId="0" applyFont="1" applyFill="1" applyBorder="1" applyAlignment="1" applyProtection="1">
      <alignment vertical="center"/>
      <protection/>
    </xf>
    <xf numFmtId="0" fontId="2" fillId="0" borderId="49" xfId="36" applyFill="1" applyBorder="1" applyAlignment="1" applyProtection="1">
      <alignment vertical="center"/>
      <protection/>
    </xf>
    <xf numFmtId="49" fontId="2" fillId="0" borderId="0" xfId="36" applyNumberFormat="1" applyFill="1" applyBorder="1" applyAlignment="1" applyProtection="1">
      <alignment horizontal="left" vertical="top" wrapText="1"/>
      <protection/>
    </xf>
    <xf numFmtId="0" fontId="20" fillId="0" borderId="17" xfId="0" applyFont="1" applyFill="1" applyBorder="1" applyAlignment="1" applyProtection="1">
      <alignment vertical="center" wrapText="1"/>
      <protection/>
    </xf>
    <xf numFmtId="0" fontId="20" fillId="0" borderId="114" xfId="0" applyFont="1" applyFill="1" applyBorder="1" applyAlignment="1" applyProtection="1">
      <alignment vertical="center" wrapText="1"/>
      <protection/>
    </xf>
    <xf numFmtId="0" fontId="20" fillId="0" borderId="20" xfId="0" applyFont="1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/>
      <protection/>
    </xf>
    <xf numFmtId="49" fontId="2" fillId="0" borderId="49" xfId="36" applyNumberFormat="1" applyFill="1" applyBorder="1" applyAlignment="1" applyProtection="1">
      <alignment horizontal="left" vertical="top" wrapText="1"/>
      <protection/>
    </xf>
    <xf numFmtId="0" fontId="2" fillId="0" borderId="49" xfId="36" applyFill="1" applyBorder="1" applyAlignment="1" applyProtection="1">
      <alignment horizontal="left" vertical="top" wrapText="1"/>
      <protection/>
    </xf>
    <xf numFmtId="0" fontId="2" fillId="0" borderId="49" xfId="36" applyFill="1" applyBorder="1" applyAlignment="1" applyProtection="1">
      <alignment horizontal="left"/>
      <protection/>
    </xf>
    <xf numFmtId="0" fontId="17" fillId="0" borderId="17" xfId="0" applyFont="1" applyFill="1" applyBorder="1" applyAlignment="1" applyProtection="1">
      <alignment vertical="center" wrapText="1"/>
      <protection/>
    </xf>
    <xf numFmtId="0" fontId="17" fillId="0" borderId="114" xfId="0" applyFont="1" applyFill="1" applyBorder="1" applyAlignment="1" applyProtection="1">
      <alignment vertical="center" wrapText="1"/>
      <protection/>
    </xf>
    <xf numFmtId="0" fontId="17" fillId="0" borderId="20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17" fillId="0" borderId="17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0" fillId="0" borderId="31" xfId="0" applyBorder="1" applyAlignment="1">
      <alignment vertical="center"/>
    </xf>
    <xf numFmtId="0" fontId="17" fillId="0" borderId="17" xfId="0" applyFont="1" applyFill="1" applyBorder="1" applyAlignment="1" applyProtection="1">
      <alignment vertical="center"/>
      <protection/>
    </xf>
    <xf numFmtId="0" fontId="17" fillId="0" borderId="22" xfId="0" applyFont="1" applyFill="1" applyBorder="1" applyAlignment="1" applyProtection="1">
      <alignment vertical="center"/>
      <protection/>
    </xf>
    <xf numFmtId="0" fontId="33" fillId="0" borderId="39" xfId="0" applyFont="1" applyFill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38" xfId="0" applyFont="1" applyFill="1" applyBorder="1" applyAlignment="1">
      <alignment horizontal="center" vertical="center"/>
    </xf>
    <xf numFmtId="0" fontId="1" fillId="0" borderId="115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3" fillId="0" borderId="29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0" fontId="16" fillId="0" borderId="21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1" fillId="0" borderId="26" xfId="0" applyFont="1" applyBorder="1" applyAlignment="1">
      <alignment vertical="center"/>
    </xf>
    <xf numFmtId="0" fontId="47" fillId="0" borderId="18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 textRotation="90" shrinkToFit="1"/>
    </xf>
    <xf numFmtId="0" fontId="44" fillId="0" borderId="30" xfId="0" applyFont="1" applyBorder="1" applyAlignment="1">
      <alignment horizontal="center" vertical="center" textRotation="90" shrinkToFit="1"/>
    </xf>
    <xf numFmtId="0" fontId="44" fillId="0" borderId="116" xfId="0" applyFont="1" applyBorder="1" applyAlignment="1">
      <alignment horizontal="center" vertical="center" textRotation="90" shrinkToFit="1"/>
    </xf>
    <xf numFmtId="0" fontId="42" fillId="0" borderId="117" xfId="0" applyFont="1" applyBorder="1" applyAlignment="1">
      <alignment horizontal="center" vertical="center" textRotation="90"/>
    </xf>
    <xf numFmtId="0" fontId="44" fillId="0" borderId="30" xfId="0" applyFont="1" applyBorder="1" applyAlignment="1">
      <alignment horizontal="center" vertical="center" textRotation="90"/>
    </xf>
    <xf numFmtId="0" fontId="44" fillId="0" borderId="116" xfId="0" applyFont="1" applyBorder="1" applyAlignment="1">
      <alignment horizontal="center" vertical="center" textRotation="90"/>
    </xf>
    <xf numFmtId="0" fontId="40" fillId="33" borderId="100" xfId="0" applyFont="1" applyFill="1" applyBorder="1" applyAlignment="1">
      <alignment vertical="center"/>
    </xf>
    <xf numFmtId="0" fontId="41" fillId="0" borderId="101" xfId="0" applyFont="1" applyBorder="1" applyAlignment="1">
      <alignment vertical="center"/>
    </xf>
    <xf numFmtId="0" fontId="0" fillId="0" borderId="113" xfId="0" applyBorder="1" applyAlignment="1">
      <alignment/>
    </xf>
    <xf numFmtId="0" fontId="0" fillId="0" borderId="101" xfId="0" applyBorder="1" applyAlignment="1">
      <alignment/>
    </xf>
    <xf numFmtId="0" fontId="39" fillId="0" borderId="18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39" fillId="0" borderId="29" xfId="0" applyFont="1" applyBorder="1" applyAlignment="1">
      <alignment horizontal="center" vertical="center" textRotation="90" shrinkToFit="1"/>
    </xf>
    <xf numFmtId="0" fontId="0" fillId="0" borderId="30" xfId="0" applyBorder="1" applyAlignment="1">
      <alignment/>
    </xf>
    <xf numFmtId="0" fontId="0" fillId="0" borderId="116" xfId="0" applyBorder="1" applyAlignment="1">
      <alignment/>
    </xf>
    <xf numFmtId="0" fontId="39" fillId="0" borderId="117" xfId="0" applyFont="1" applyBorder="1" applyAlignment="1">
      <alignment horizontal="center" vertical="center" textRotation="90"/>
    </xf>
    <xf numFmtId="0" fontId="10" fillId="0" borderId="42" xfId="0" applyFont="1" applyFill="1" applyBorder="1" applyAlignment="1" applyProtection="1">
      <alignment vertical="center" wrapText="1"/>
      <protection locked="0"/>
    </xf>
    <xf numFmtId="0" fontId="0" fillId="0" borderId="42" xfId="0" applyFont="1" applyBorder="1" applyAlignment="1">
      <alignment vertical="center" wrapText="1"/>
    </xf>
    <xf numFmtId="0" fontId="11" fillId="0" borderId="19" xfId="0" applyFont="1" applyFill="1" applyBorder="1" applyAlignment="1" applyProtection="1">
      <alignment vertical="center"/>
      <protection locked="0"/>
    </xf>
    <xf numFmtId="0" fontId="14" fillId="0" borderId="19" xfId="0" applyFont="1" applyFill="1" applyBorder="1" applyAlignment="1" applyProtection="1">
      <alignment vertical="center"/>
      <protection locked="0"/>
    </xf>
    <xf numFmtId="0" fontId="32" fillId="0" borderId="18" xfId="0" applyFont="1" applyFill="1" applyBorder="1" applyAlignment="1" applyProtection="1">
      <alignment horizontal="center" vertical="center"/>
      <protection/>
    </xf>
    <xf numFmtId="0" fontId="33" fillId="0" borderId="18" xfId="0" applyFont="1" applyFill="1" applyBorder="1" applyAlignment="1" applyProtection="1">
      <alignment horizontal="center" vertical="center"/>
      <protection/>
    </xf>
    <xf numFmtId="0" fontId="31" fillId="0" borderId="18" xfId="0" applyFont="1" applyFill="1" applyBorder="1" applyAlignment="1" applyProtection="1">
      <alignment vertical="center"/>
      <protection/>
    </xf>
    <xf numFmtId="0" fontId="11" fillId="0" borderId="20" xfId="0" applyFont="1" applyFill="1" applyBorder="1" applyAlignment="1" applyProtection="1">
      <alignment vertical="center"/>
      <protection locked="0"/>
    </xf>
    <xf numFmtId="0" fontId="14" fillId="0" borderId="42" xfId="0" applyFont="1" applyFill="1" applyBorder="1" applyAlignment="1" applyProtection="1">
      <alignment vertical="center"/>
      <protection locked="0"/>
    </xf>
    <xf numFmtId="0" fontId="0" fillId="0" borderId="42" xfId="0" applyFill="1" applyBorder="1" applyAlignment="1" applyProtection="1">
      <alignment vertical="center"/>
      <protection locked="0"/>
    </xf>
    <xf numFmtId="0" fontId="0" fillId="0" borderId="37" xfId="0" applyFill="1" applyBorder="1" applyAlignment="1" applyProtection="1">
      <alignment vertical="center"/>
      <protection locked="0"/>
    </xf>
    <xf numFmtId="0" fontId="11" fillId="0" borderId="17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0" borderId="49" xfId="0" applyFill="1" applyBorder="1" applyAlignment="1" applyProtection="1">
      <alignment vertical="center"/>
      <protection locked="0"/>
    </xf>
    <xf numFmtId="0" fontId="17" fillId="0" borderId="19" xfId="49" applyFont="1" applyFill="1" applyBorder="1" applyAlignment="1" applyProtection="1">
      <alignment vertical="center" wrapText="1"/>
      <protection/>
    </xf>
    <xf numFmtId="0" fontId="7" fillId="0" borderId="19" xfId="49" applyFont="1" applyFill="1" applyBorder="1" applyAlignment="1" applyProtection="1">
      <alignment vertical="center" wrapText="1"/>
      <protection/>
    </xf>
    <xf numFmtId="0" fontId="17" fillId="0" borderId="35" xfId="49" applyFont="1" applyFill="1" applyBorder="1" applyAlignment="1" applyProtection="1">
      <alignment horizontal="center" vertical="center"/>
      <protection/>
    </xf>
    <xf numFmtId="0" fontId="30" fillId="0" borderId="36" xfId="49" applyFont="1" applyFill="1" applyBorder="1" applyAlignment="1" applyProtection="1">
      <alignment horizontal="center" vertical="center"/>
      <protection/>
    </xf>
    <xf numFmtId="0" fontId="30" fillId="0" borderId="19" xfId="49" applyFont="1" applyFill="1" applyBorder="1" applyAlignment="1" applyProtection="1">
      <alignment vertical="center" wrapText="1"/>
      <protection/>
    </xf>
    <xf numFmtId="0" fontId="17" fillId="0" borderId="19" xfId="49" applyFont="1" applyFill="1" applyBorder="1" applyAlignment="1" applyProtection="1">
      <alignment horizontal="center" vertical="center" wrapText="1"/>
      <protection/>
    </xf>
    <xf numFmtId="0" fontId="7" fillId="0" borderId="19" xfId="49" applyFont="1" applyFill="1" applyBorder="1" applyAlignment="1" applyProtection="1">
      <alignment horizontal="center" vertical="center" wrapText="1"/>
      <protection/>
    </xf>
    <xf numFmtId="0" fontId="20" fillId="0" borderId="24" xfId="49" applyFont="1" applyFill="1" applyBorder="1" applyAlignment="1" applyProtection="1">
      <alignment vertical="center"/>
      <protection/>
    </xf>
    <xf numFmtId="0" fontId="20" fillId="0" borderId="56" xfId="49" applyFont="1" applyFill="1" applyBorder="1" applyAlignment="1" applyProtection="1">
      <alignment vertical="center"/>
      <protection/>
    </xf>
    <xf numFmtId="0" fontId="17" fillId="0" borderId="19" xfId="49" applyFont="1" applyFill="1" applyBorder="1" applyAlignment="1" applyProtection="1">
      <alignment vertical="center"/>
      <protection/>
    </xf>
    <xf numFmtId="0" fontId="17" fillId="0" borderId="18" xfId="49" applyFont="1" applyBorder="1" applyAlignment="1" applyProtection="1">
      <alignment horizontal="center" vertical="center"/>
      <protection/>
    </xf>
    <xf numFmtId="0" fontId="0" fillId="0" borderId="18" xfId="0" applyBorder="1" applyAlignment="1">
      <alignment/>
    </xf>
    <xf numFmtId="0" fontId="20" fillId="0" borderId="19" xfId="49" applyFont="1" applyFill="1" applyBorder="1" applyAlignment="1" applyProtection="1">
      <alignment vertical="center" wrapText="1"/>
      <protection/>
    </xf>
    <xf numFmtId="0" fontId="13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13" fillId="0" borderId="18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8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35" xfId="0" applyFont="1" applyFill="1" applyBorder="1" applyAlignment="1" applyProtection="1">
      <alignment vertical="center"/>
      <protection/>
    </xf>
    <xf numFmtId="0" fontId="0" fillId="0" borderId="97" xfId="0" applyFill="1" applyBorder="1" applyAlignment="1">
      <alignment vertical="center"/>
    </xf>
    <xf numFmtId="0" fontId="34" fillId="0" borderId="18" xfId="0" applyFont="1" applyFill="1" applyBorder="1" applyAlignment="1" applyProtection="1">
      <alignment horizontal="center" vertical="center"/>
      <protection/>
    </xf>
    <xf numFmtId="0" fontId="35" fillId="0" borderId="18" xfId="0" applyFont="1" applyFill="1" applyBorder="1" applyAlignment="1" applyProtection="1">
      <alignment horizontal="center" vertical="center"/>
      <protection/>
    </xf>
    <xf numFmtId="0" fontId="17" fillId="0" borderId="42" xfId="36" applyFont="1" applyFill="1" applyBorder="1" applyAlignment="1" applyProtection="1">
      <alignment horizontal="left" vertical="center"/>
      <protection/>
    </xf>
    <xf numFmtId="0" fontId="0" fillId="0" borderId="42" xfId="0" applyFill="1" applyBorder="1" applyAlignment="1">
      <alignment vertical="center"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 applyProtection="1">
      <alignment wrapText="1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2" fontId="11" fillId="0" borderId="20" xfId="0" applyNumberFormat="1" applyFont="1" applyFill="1" applyBorder="1" applyAlignment="1" applyProtection="1">
      <alignment horizontal="left" vertical="center" wrapText="1"/>
      <protection/>
    </xf>
    <xf numFmtId="2" fontId="0" fillId="0" borderId="37" xfId="0" applyNumberFormat="1" applyFill="1" applyBorder="1" applyAlignment="1">
      <alignment horizontal="left" vertical="center" wrapText="1"/>
    </xf>
    <xf numFmtId="2" fontId="11" fillId="0" borderId="55" xfId="0" applyNumberFormat="1" applyFont="1" applyFill="1" applyBorder="1" applyAlignment="1" applyProtection="1">
      <alignment horizontal="left" vertical="center" wrapText="1"/>
      <protection/>
    </xf>
    <xf numFmtId="2" fontId="0" fillId="0" borderId="82" xfId="0" applyNumberFormat="1" applyFill="1" applyBorder="1" applyAlignment="1">
      <alignment horizontal="left" vertical="center" wrapText="1"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29" xfId="0" applyFont="1" applyBorder="1" applyAlignment="1" applyProtection="1">
      <alignment horizontal="center" vertical="center"/>
      <protection/>
    </xf>
    <xf numFmtId="0" fontId="17" fillId="0" borderId="39" xfId="0" applyFont="1" applyFill="1" applyBorder="1" applyAlignment="1" applyProtection="1">
      <alignment horizontal="left" vertical="center"/>
      <protection/>
    </xf>
    <xf numFmtId="0" fontId="0" fillId="0" borderId="39" xfId="0" applyFill="1" applyBorder="1" applyAlignment="1">
      <alignment vertical="center"/>
    </xf>
    <xf numFmtId="49" fontId="11" fillId="0" borderId="19" xfId="0" applyNumberFormat="1" applyFont="1" applyFill="1" applyBorder="1" applyAlignment="1" applyProtection="1">
      <alignment horizontal="left" vertical="center" wrapText="1"/>
      <protection/>
    </xf>
    <xf numFmtId="0" fontId="11" fillId="0" borderId="29" xfId="0" applyFont="1" applyBorder="1" applyAlignment="1" applyProtection="1">
      <alignment vertical="center"/>
      <protection/>
    </xf>
    <xf numFmtId="0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29" xfId="0" applyFont="1" applyBorder="1" applyAlignment="1" applyProtection="1">
      <alignment wrapText="1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0" xfId="0" applyAlignment="1">
      <alignment vertical="center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18" xfId="0" applyFont="1" applyFill="1" applyBorder="1" applyAlignment="1" applyProtection="1">
      <alignment horizontal="center" vertical="center"/>
      <protection/>
    </xf>
    <xf numFmtId="0" fontId="0" fillId="0" borderId="118" xfId="0" applyBorder="1" applyAlignment="1">
      <alignment/>
    </xf>
    <xf numFmtId="0" fontId="8" fillId="34" borderId="35" xfId="36" applyFont="1" applyFill="1" applyBorder="1" applyAlignment="1" applyProtection="1">
      <alignment horizontal="left" vertical="center"/>
      <protection locked="0"/>
    </xf>
    <xf numFmtId="0" fontId="0" fillId="0" borderId="97" xfId="0" applyBorder="1" applyAlignment="1">
      <alignment vertical="center"/>
    </xf>
    <xf numFmtId="49" fontId="9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6" xfId="0" applyBorder="1" applyAlignment="1">
      <alignment vertical="center" wrapText="1"/>
    </xf>
    <xf numFmtId="0" fontId="10" fillId="0" borderId="35" xfId="0" applyFont="1" applyFill="1" applyBorder="1" applyAlignment="1" applyProtection="1">
      <alignment vertical="center"/>
      <protection locked="0"/>
    </xf>
    <xf numFmtId="0" fontId="9" fillId="33" borderId="24" xfId="0" applyFont="1" applyFill="1" applyBorder="1" applyAlignment="1" applyProtection="1">
      <alignment horizontal="left" vertical="center"/>
      <protection locked="0"/>
    </xf>
    <xf numFmtId="0" fontId="0" fillId="0" borderId="98" xfId="0" applyBorder="1" applyAlignment="1">
      <alignment vertical="center"/>
    </xf>
    <xf numFmtId="0" fontId="13" fillId="0" borderId="18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vertical="center"/>
      <protection/>
    </xf>
    <xf numFmtId="0" fontId="13" fillId="0" borderId="18" xfId="47" applyFont="1" applyBorder="1" applyAlignment="1" applyProtection="1">
      <alignment horizontal="center" vertical="center"/>
      <protection/>
    </xf>
    <xf numFmtId="0" fontId="0" fillId="0" borderId="18" xfId="47" applyBorder="1" applyAlignment="1" applyProtection="1">
      <alignment vertical="center"/>
      <protection/>
    </xf>
    <xf numFmtId="0" fontId="22" fillId="0" borderId="18" xfId="47" applyFont="1" applyBorder="1" applyAlignment="1" applyProtection="1">
      <alignment horizontal="center" vertical="center"/>
      <protection/>
    </xf>
    <xf numFmtId="0" fontId="10" fillId="0" borderId="18" xfId="47" applyFont="1" applyBorder="1" applyAlignment="1" applyProtection="1">
      <alignment vertical="center"/>
      <protection/>
    </xf>
    <xf numFmtId="0" fontId="14" fillId="0" borderId="17" xfId="0" applyFont="1" applyFill="1" applyBorder="1" applyAlignment="1">
      <alignment/>
    </xf>
    <xf numFmtId="0" fontId="0" fillId="0" borderId="18" xfId="0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normální_List2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externalLink" Target="externalLinks/externalLink5.xml" /><Relationship Id="rId43" Type="http://schemas.openxmlformats.org/officeDocument/2006/relationships/externalLink" Target="externalLinks/externalLink6.xml" /><Relationship Id="rId44" Type="http://schemas.openxmlformats.org/officeDocument/2006/relationships/externalLink" Target="externalLinks/externalLink7.xml" /><Relationship Id="rId45" Type="http://schemas.openxmlformats.org/officeDocument/2006/relationships/externalLink" Target="externalLinks/externalLink8.xml" /><Relationship Id="rId46" Type="http://schemas.openxmlformats.org/officeDocument/2006/relationships/externalLink" Target="externalLinks/externalLink9.xml" /><Relationship Id="rId47" Type="http://schemas.openxmlformats.org/officeDocument/2006/relationships/externalLink" Target="externalLinks/externalLink10.xml" /><Relationship Id="rId48" Type="http://schemas.openxmlformats.org/officeDocument/2006/relationships/externalLink" Target="externalLinks/externalLink11.xml" /><Relationship Id="rId49" Type="http://schemas.openxmlformats.org/officeDocument/2006/relationships/externalLink" Target="externalLinks/externalLink12.xml" /><Relationship Id="rId50" Type="http://schemas.openxmlformats.org/officeDocument/2006/relationships/externalLink" Target="externalLinks/externalLink13.xml" /><Relationship Id="rId51" Type="http://schemas.openxmlformats.org/officeDocument/2006/relationships/externalLink" Target="externalLinks/externalLink14.xml" /><Relationship Id="rId52" Type="http://schemas.openxmlformats.org/officeDocument/2006/relationships/externalLink" Target="externalLinks/externalLink15.xml" /><Relationship Id="rId53" Type="http://schemas.openxmlformats.org/officeDocument/2006/relationships/externalLink" Target="externalLinks/externalLink16.xml" /><Relationship Id="rId54" Type="http://schemas.openxmlformats.org/officeDocument/2006/relationships/externalLink" Target="externalLinks/externalLink17.xml" /><Relationship Id="rId55" Type="http://schemas.openxmlformats.org/officeDocument/2006/relationships/externalLink" Target="externalLinks/externalLink18.xml" /><Relationship Id="rId56" Type="http://schemas.openxmlformats.org/officeDocument/2006/relationships/externalLink" Target="externalLinks/externalLink19.xml" /><Relationship Id="rId57" Type="http://schemas.openxmlformats.org/officeDocument/2006/relationships/externalLink" Target="externalLinks/externalLink20.xml" /><Relationship Id="rId58" Type="http://schemas.openxmlformats.org/officeDocument/2006/relationships/externalLink" Target="externalLinks/externalLink21.xml" /><Relationship Id="rId59" Type="http://schemas.openxmlformats.org/officeDocument/2006/relationships/externalLink" Target="externalLinks/externalLink22.xml" /><Relationship Id="rId60" Type="http://schemas.openxmlformats.org/officeDocument/2006/relationships/externalLink" Target="externalLinks/externalLink23.xml" /><Relationship Id="rId61" Type="http://schemas.openxmlformats.org/officeDocument/2006/relationships/externalLink" Target="externalLinks/externalLink24.xml" /><Relationship Id="rId62" Type="http://schemas.openxmlformats.org/officeDocument/2006/relationships/externalLink" Target="externalLinks/externalLink25.xml" /><Relationship Id="rId63" Type="http://schemas.openxmlformats.org/officeDocument/2006/relationships/externalLink" Target="externalLinks/externalLink26.xml" /><Relationship Id="rId64" Type="http://schemas.openxmlformats.org/officeDocument/2006/relationships/externalLink" Target="externalLinks/externalLink27.xml" /><Relationship Id="rId6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"/>
          <c:y val="0.18675"/>
          <c:w val="0.568"/>
          <c:h val="0.76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Transfery od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hlavního města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Transfery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ze zdaňované činnosti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'příjmy graf'!$B$2:$B$6</c:f>
              <c:strCache/>
            </c:strRef>
          </c:cat>
          <c:val>
            <c:numRef>
              <c:f>'příjmy graf'!$C$2:$C$6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2"/>
          <c:y val="0.1875"/>
          <c:w val="0.57"/>
          <c:h val="0.76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'výdaje graf'!$B$2:$B$11</c:f>
              <c:strCache/>
            </c:strRef>
          </c:cat>
          <c:val>
            <c:numRef>
              <c:f>'výdaje graf'!$C$2:$C$11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647700</xdr:colOff>
      <xdr:row>35</xdr:row>
      <xdr:rowOff>0</xdr:rowOff>
    </xdr:to>
    <xdr:graphicFrame>
      <xdr:nvGraphicFramePr>
        <xdr:cNvPr id="1" name="Graf 1"/>
        <xdr:cNvGraphicFramePr/>
      </xdr:nvGraphicFramePr>
      <xdr:xfrm>
        <a:off x="0" y="0"/>
        <a:ext cx="1068705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276225</xdr:colOff>
      <xdr:row>1</xdr:row>
      <xdr:rowOff>161925</xdr:rowOff>
    </xdr:from>
    <xdr:ext cx="2752725" cy="419100"/>
    <xdr:sp fLocksText="0">
      <xdr:nvSpPr>
        <xdr:cNvPr id="2" name="TextovéPole 3"/>
        <xdr:cNvSpPr txBox="1">
          <a:spLocks noChangeArrowheads="1"/>
        </xdr:cNvSpPr>
      </xdr:nvSpPr>
      <xdr:spPr>
        <a:xfrm>
          <a:off x="5457825" y="876300"/>
          <a:ext cx="2752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219075</xdr:colOff>
      <xdr:row>0</xdr:row>
      <xdr:rowOff>200025</xdr:rowOff>
    </xdr:from>
    <xdr:ext cx="1733550" cy="342900"/>
    <xdr:sp>
      <xdr:nvSpPr>
        <xdr:cNvPr id="3" name="TextovéPole 4"/>
        <xdr:cNvSpPr txBox="1">
          <a:spLocks noChangeArrowheads="1"/>
        </xdr:cNvSpPr>
      </xdr:nvSpPr>
      <xdr:spPr>
        <a:xfrm>
          <a:off x="4705350" y="200025"/>
          <a:ext cx="17335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Příjmy 2011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11</xdr:col>
      <xdr:colOff>419100</xdr:colOff>
      <xdr:row>33</xdr:row>
      <xdr:rowOff>219075</xdr:rowOff>
    </xdr:to>
    <xdr:graphicFrame>
      <xdr:nvGraphicFramePr>
        <xdr:cNvPr id="1" name="Graf 1"/>
        <xdr:cNvGraphicFramePr/>
      </xdr:nvGraphicFramePr>
      <xdr:xfrm>
        <a:off x="0" y="28575"/>
        <a:ext cx="1065847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14</xdr:col>
      <xdr:colOff>352425</xdr:colOff>
      <xdr:row>0</xdr:row>
      <xdr:rowOff>542925</xdr:rowOff>
    </xdr:from>
    <xdr:ext cx="419100" cy="419100"/>
    <xdr:sp fLocksText="0">
      <xdr:nvSpPr>
        <xdr:cNvPr id="2" name="TextovéPole 2"/>
        <xdr:cNvSpPr txBox="1">
          <a:spLocks noChangeArrowheads="1"/>
        </xdr:cNvSpPr>
      </xdr:nvSpPr>
      <xdr:spPr>
        <a:xfrm rot="21411016">
          <a:off x="11172825" y="542925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866775</xdr:colOff>
      <xdr:row>0</xdr:row>
      <xdr:rowOff>209550</xdr:rowOff>
    </xdr:from>
    <xdr:ext cx="1885950" cy="400050"/>
    <xdr:sp>
      <xdr:nvSpPr>
        <xdr:cNvPr id="3" name="TextovéPole 3"/>
        <xdr:cNvSpPr txBox="1">
          <a:spLocks noChangeArrowheads="1"/>
        </xdr:cNvSpPr>
      </xdr:nvSpPr>
      <xdr:spPr>
        <a:xfrm>
          <a:off x="4533900" y="209550"/>
          <a:ext cx="18859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Výdaje 2011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11%20a%20v&#253;hled%20do%202015\O&#352;K\0404%20M&#352;%20Z&#352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11%20a%20v&#253;hled%20do%202015\OSO\0501Zdr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1av&#253;hleddo2015\ODP\rozpo&#269;tov&#253;%20v&#253;hled%20do%20roku%202015%20ODP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1av&#253;hleddo2015\O&#352;K\rozpo&#269;tov&#253;%20v&#253;hled%20do%20roku%202015%20o&#353;k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1av&#253;hleddo2015\OIV\rozpo&#269;tov&#253;%20v&#253;hled%20do%20roku%202015%20oiv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1av&#253;hleddo2015\O&#381;P\rozpo&#269;tov&#253;%20v&#253;hled%20do%20roku%202015%20O&#381;P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1av&#253;hleddo2015\KM&#268;\rozpo&#269;tov&#253;%20v&#253;hled%20do%20roku%202015%20km&#269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1av&#253;hleddo2015\OSO\rozpo&#269;tov&#253;%20v&#253;hled%20do%20roku%202015%20oso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1av&#253;hleddo2015\OEK\rozpo&#269;tov&#253;%20v&#253;hled%20do%20roku%202015%20oe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1av&#253;hleddo2015\OVS\rozpo&#269;tov&#253;%20v&#253;hled%20do%20roku%202015%20ov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1av&#253;hleddo2015\OVV\rozpo&#269;tov&#253;%20v&#253;hled%20do%20roku%202015%20OV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11%20a%20v&#253;hled%20do%202015\O&#352;K\0604,KK%20Po&#353;tovk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1av&#253;hleddo2015\KTA\rozpo&#269;tov&#253;%20v&#253;hled%20do%20roku%202015%20kt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1av&#253;hleddo2015\OOS\rozpo&#269;tov&#253;%20v&#253;hled%20do%20roku%202015%20oo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1av&#253;hleddo2015\OBS\rozpo&#269;tov&#253;%20v&#253;hled%20do%20roku%202015%20OB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1av&#253;hleddo2015\RIZ\rozpo&#269;tov&#253;%20v&#253;hled%20do%20roku%202015%20&#344;Z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1av&#253;hleddo2015\KAR\rozpo&#269;tov&#253;%20v&#253;hled%20do%20roku%202015%20kar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1av&#253;hleddo2015\OIV\042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1av&#253;hleddo2015\OIV\investice%20201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1av&#253;hleddo2015\OMP\rozpo&#269;tov&#253;%20v&#253;hled%20do%20roku%202015%20OM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11%20a%20v&#253;hled%20do%202015\OVV\06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11%20a%20v&#253;hled%20do%202015\OIV\investice%20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11%20a%20v&#253;hled%20do%202015\KM&#268;\052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11%20a%20v&#253;hled%20do%202015\OIV\052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tabulka%20pro%20p&#345;&#237;pravu%20rozpo&#269;tu%202011%20-%20verze%201.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11%20a%20v&#253;hled%20do%202015\OIV\investice%20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11%20a%20v&#253;hled%20do%202015\OSO\0519,CSOP,%20ZZ%20Sm&#237;ch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l04 (ZŠ,MŠ)"/>
      <sheetName val=" 04 (ZŠ,MŠ)"/>
      <sheetName val="úsporný 04 (ZŠ,MŠ)"/>
    </sheetNames>
    <sheetDataSet>
      <sheetData sheetId="0">
        <row r="4">
          <cell r="E4">
            <v>11917</v>
          </cell>
        </row>
        <row r="5">
          <cell r="E5">
            <v>12954</v>
          </cell>
        </row>
        <row r="6">
          <cell r="E6">
            <v>4971</v>
          </cell>
        </row>
        <row r="7">
          <cell r="E7">
            <v>4176</v>
          </cell>
        </row>
        <row r="8">
          <cell r="E8">
            <v>2605.7</v>
          </cell>
        </row>
        <row r="9">
          <cell r="E9">
            <v>3989.7</v>
          </cell>
        </row>
        <row r="10">
          <cell r="E10">
            <v>3745.4</v>
          </cell>
        </row>
        <row r="11">
          <cell r="E11">
            <v>2252.2</v>
          </cell>
        </row>
        <row r="12">
          <cell r="E12">
            <v>4009</v>
          </cell>
        </row>
        <row r="13">
          <cell r="E13">
            <v>3692</v>
          </cell>
        </row>
        <row r="14">
          <cell r="E14">
            <v>6800</v>
          </cell>
        </row>
        <row r="15">
          <cell r="E15">
            <v>2743</v>
          </cell>
        </row>
        <row r="16">
          <cell r="E16">
            <v>9800</v>
          </cell>
        </row>
        <row r="17">
          <cell r="E17">
            <v>2644.2</v>
          </cell>
        </row>
        <row r="18">
          <cell r="E18">
            <v>1084.1</v>
          </cell>
        </row>
        <row r="19">
          <cell r="E19">
            <v>963.1</v>
          </cell>
        </row>
        <row r="20">
          <cell r="E20">
            <v>1687.8</v>
          </cell>
        </row>
        <row r="21">
          <cell r="E21">
            <v>1411.9</v>
          </cell>
        </row>
        <row r="22">
          <cell r="E22">
            <v>1329.2</v>
          </cell>
        </row>
        <row r="23">
          <cell r="E23">
            <v>1108</v>
          </cell>
        </row>
        <row r="24">
          <cell r="E24">
            <v>1549</v>
          </cell>
        </row>
        <row r="25">
          <cell r="E25">
            <v>1030</v>
          </cell>
        </row>
        <row r="26">
          <cell r="E26">
            <v>1331.5</v>
          </cell>
        </row>
        <row r="27">
          <cell r="E27">
            <v>1621.2</v>
          </cell>
        </row>
        <row r="28">
          <cell r="E28">
            <v>1101.2</v>
          </cell>
        </row>
        <row r="29">
          <cell r="E29">
            <v>1470.2</v>
          </cell>
        </row>
        <row r="30">
          <cell r="E30">
            <v>1457</v>
          </cell>
        </row>
        <row r="31">
          <cell r="E31">
            <v>1041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5zdr"/>
      <sheetName val="real05zdr"/>
      <sheetName val="úsporný 05zdr"/>
      <sheetName val="maxim05zdr"/>
    </sheetNames>
    <sheetDataSet>
      <sheetData sheetId="0">
        <row r="38">
          <cell r="G38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ýdaje výhled"/>
      <sheetName val="List1"/>
    </sheetNames>
    <sheetDataSet>
      <sheetData sheetId="0">
        <row r="3">
          <cell r="E3">
            <v>9660</v>
          </cell>
          <cell r="F3">
            <v>9466.8</v>
          </cell>
          <cell r="G3">
            <v>9277.4</v>
          </cell>
          <cell r="H3">
            <v>9091.8</v>
          </cell>
        </row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ýdaje výhled"/>
    </sheetNames>
    <sheetDataSet>
      <sheetData sheetId="0">
        <row r="10">
          <cell r="E10">
            <v>117975.6</v>
          </cell>
          <cell r="F10">
            <v>108727</v>
          </cell>
          <cell r="G10">
            <v>106523.29999999999</v>
          </cell>
          <cell r="H10">
            <v>104363.6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1500</v>
          </cell>
          <cell r="F12">
            <v>1500</v>
          </cell>
          <cell r="G12">
            <v>1500</v>
          </cell>
          <cell r="H12">
            <v>1500</v>
          </cell>
        </row>
        <row r="15">
          <cell r="E15">
            <v>7490</v>
          </cell>
          <cell r="F15">
            <v>7300</v>
          </cell>
          <cell r="G15">
            <v>7120</v>
          </cell>
          <cell r="H15">
            <v>6950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E17">
            <v>1600</v>
          </cell>
          <cell r="F17">
            <v>1600</v>
          </cell>
          <cell r="G17">
            <v>1600</v>
          </cell>
          <cell r="H17">
            <v>1600</v>
          </cell>
        </row>
        <row r="20">
          <cell r="E20">
            <v>3283.5</v>
          </cell>
          <cell r="F20">
            <v>3217.8</v>
          </cell>
          <cell r="G20">
            <v>3153.4</v>
          </cell>
          <cell r="H20">
            <v>3090.3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ýdaje výhled"/>
    </sheetNames>
    <sheetDataSet>
      <sheetData sheetId="0">
        <row r="3">
          <cell r="E3">
            <v>9016</v>
          </cell>
          <cell r="F3">
            <v>8835</v>
          </cell>
          <cell r="G3">
            <v>8650</v>
          </cell>
          <cell r="H3">
            <v>8480</v>
          </cell>
        </row>
        <row r="8">
          <cell r="E8">
            <v>54574</v>
          </cell>
          <cell r="F8">
            <v>53482</v>
          </cell>
          <cell r="G8">
            <v>52413</v>
          </cell>
          <cell r="H8">
            <v>51364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21">
          <cell r="E21">
            <v>1150</v>
          </cell>
          <cell r="F21">
            <v>1127</v>
          </cell>
          <cell r="G21">
            <v>1104</v>
          </cell>
          <cell r="H21">
            <v>1080</v>
          </cell>
        </row>
        <row r="22">
          <cell r="E22">
            <v>18035</v>
          </cell>
          <cell r="F22">
            <v>17674.3</v>
          </cell>
          <cell r="G22">
            <v>17320.8</v>
          </cell>
          <cell r="H22">
            <v>16974.4</v>
          </cell>
        </row>
        <row r="26">
          <cell r="E26">
            <v>5324</v>
          </cell>
          <cell r="F26">
            <v>5217.5</v>
          </cell>
          <cell r="G26">
            <v>5113.2</v>
          </cell>
          <cell r="H26">
            <v>5010.9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ýdaje výhled"/>
    </sheetNames>
    <sheetDataSet>
      <sheetData sheetId="0">
        <row r="3">
          <cell r="E3">
            <v>31642</v>
          </cell>
          <cell r="F3">
            <v>31004</v>
          </cell>
          <cell r="G3">
            <v>30390</v>
          </cell>
          <cell r="H3">
            <v>29782</v>
          </cell>
        </row>
        <row r="4">
          <cell r="E4">
            <v>70</v>
          </cell>
          <cell r="F4">
            <v>68</v>
          </cell>
          <cell r="G4">
            <v>66</v>
          </cell>
          <cell r="H4">
            <v>60</v>
          </cell>
        </row>
        <row r="5">
          <cell r="E5">
            <v>650</v>
          </cell>
          <cell r="F5">
            <v>640</v>
          </cell>
          <cell r="G5">
            <v>620</v>
          </cell>
          <cell r="H5">
            <v>610</v>
          </cell>
        </row>
        <row r="9">
          <cell r="E9">
            <v>110</v>
          </cell>
          <cell r="F9">
            <v>110</v>
          </cell>
          <cell r="G9">
            <v>110</v>
          </cell>
          <cell r="H9">
            <v>110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ýdaje výhled"/>
    </sheetNames>
    <sheetDataSet>
      <sheetData sheetId="0">
        <row r="3">
          <cell r="E3">
            <v>128.8</v>
          </cell>
          <cell r="F3">
            <v>126.2</v>
          </cell>
          <cell r="G3">
            <v>123.7</v>
          </cell>
          <cell r="H3">
            <v>121.2</v>
          </cell>
        </row>
        <row r="11">
          <cell r="E11">
            <v>3974.4</v>
          </cell>
          <cell r="F11">
            <v>3894.9</v>
          </cell>
          <cell r="G11">
            <v>3817</v>
          </cell>
          <cell r="H11">
            <v>3740.7</v>
          </cell>
        </row>
        <row r="16">
          <cell r="E16">
            <v>64.4</v>
          </cell>
          <cell r="F16">
            <v>63.1</v>
          </cell>
          <cell r="G16">
            <v>61.8</v>
          </cell>
          <cell r="H16">
            <v>60.6</v>
          </cell>
        </row>
        <row r="19">
          <cell r="E19">
            <v>5451</v>
          </cell>
          <cell r="F19">
            <v>5341.9</v>
          </cell>
          <cell r="G19">
            <v>5235.1</v>
          </cell>
          <cell r="H19">
            <v>5130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výdaje výhled"/>
      <sheetName val="příjmy výhled"/>
    </sheetNames>
    <sheetDataSet>
      <sheetData sheetId="0">
        <row r="3">
          <cell r="E3">
            <v>5078.4</v>
          </cell>
          <cell r="F3">
            <v>4976.8</v>
          </cell>
          <cell r="G3">
            <v>4877.3</v>
          </cell>
          <cell r="H3">
            <v>4779.7</v>
          </cell>
        </row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E5">
            <v>2392</v>
          </cell>
          <cell r="F5">
            <v>2344.2</v>
          </cell>
          <cell r="G5">
            <v>2297.3</v>
          </cell>
          <cell r="H5">
            <v>2251.4</v>
          </cell>
        </row>
        <row r="9">
          <cell r="E9">
            <v>22887.8</v>
          </cell>
          <cell r="F9">
            <v>22430</v>
          </cell>
          <cell r="G9">
            <v>21981.4</v>
          </cell>
          <cell r="H9">
            <v>21541.8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4">
          <cell r="E14">
            <v>300</v>
          </cell>
          <cell r="F14">
            <v>300</v>
          </cell>
          <cell r="G14">
            <v>300</v>
          </cell>
          <cell r="H14">
            <v>300</v>
          </cell>
        </row>
        <row r="18">
          <cell r="E18">
            <v>276</v>
          </cell>
          <cell r="F18">
            <v>270.5</v>
          </cell>
          <cell r="G18">
            <v>265.1</v>
          </cell>
          <cell r="H18">
            <v>259.8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ýdaje výhled"/>
      <sheetName val="příjmy"/>
    </sheetNames>
    <sheetDataSet>
      <sheetData sheetId="0">
        <row r="3"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4">
          <cell r="E4">
            <v>1520</v>
          </cell>
          <cell r="F4">
            <v>1475</v>
          </cell>
          <cell r="G4">
            <v>1420</v>
          </cell>
          <cell r="H4">
            <v>1390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výdaje výhled"/>
    </sheetNames>
    <sheetDataSet>
      <sheetData sheetId="0">
        <row r="3">
          <cell r="E3">
            <v>11264</v>
          </cell>
          <cell r="F3">
            <v>11023</v>
          </cell>
          <cell r="G3">
            <v>10797</v>
          </cell>
          <cell r="H3">
            <v>10575</v>
          </cell>
        </row>
        <row r="4">
          <cell r="E4">
            <v>300</v>
          </cell>
          <cell r="F4">
            <v>300</v>
          </cell>
          <cell r="G4">
            <v>300</v>
          </cell>
          <cell r="H4">
            <v>300</v>
          </cell>
        </row>
        <row r="6">
          <cell r="E6">
            <v>93292</v>
          </cell>
          <cell r="F6">
            <v>91387</v>
          </cell>
          <cell r="G6">
            <v>89491</v>
          </cell>
          <cell r="H6">
            <v>87660</v>
          </cell>
        </row>
        <row r="7">
          <cell r="E7">
            <v>4000</v>
          </cell>
        </row>
        <row r="11">
          <cell r="E11">
            <v>258</v>
          </cell>
          <cell r="F11">
            <v>253</v>
          </cell>
          <cell r="G11">
            <v>248</v>
          </cell>
          <cell r="H11">
            <v>243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výdaje výhled"/>
    </sheetNames>
    <sheetDataSet>
      <sheetData sheetId="0">
        <row r="3">
          <cell r="E3">
            <v>22100</v>
          </cell>
          <cell r="F3">
            <v>21660</v>
          </cell>
          <cell r="G3">
            <v>21230</v>
          </cell>
          <cell r="H3">
            <v>20805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l0604, KK Poštovka"/>
      <sheetName val="0604, KK Poštovka "/>
      <sheetName val="úsporný 0604, KK Poštovka "/>
    </sheetNames>
    <sheetDataSet>
      <sheetData sheetId="0">
        <row r="21">
          <cell r="J21">
            <v>0</v>
          </cell>
        </row>
        <row r="26">
          <cell r="C26">
            <v>3569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ýdaje výhled"/>
      <sheetName val="výdaje výhled (2)"/>
    </sheetNames>
    <sheetDataSet>
      <sheetData sheetId="0">
        <row r="4">
          <cell r="E4">
            <v>127</v>
          </cell>
          <cell r="F4">
            <v>124</v>
          </cell>
          <cell r="G4">
            <v>122</v>
          </cell>
          <cell r="H4">
            <v>120</v>
          </cell>
        </row>
        <row r="5">
          <cell r="E5">
            <v>174405</v>
          </cell>
          <cell r="F5">
            <v>168517</v>
          </cell>
          <cell r="G5">
            <v>162617</v>
          </cell>
          <cell r="H5">
            <v>156705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výdaje výhled"/>
    </sheetNames>
    <sheetDataSet>
      <sheetData sheetId="0">
        <row r="3">
          <cell r="E3">
            <v>312</v>
          </cell>
          <cell r="F3">
            <v>306</v>
          </cell>
          <cell r="G3">
            <v>300</v>
          </cell>
          <cell r="H3">
            <v>294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výdaje výhled"/>
    </sheetNames>
    <sheetDataSet>
      <sheetData sheetId="0">
        <row r="3">
          <cell r="E3">
            <v>236.4</v>
          </cell>
          <cell r="F3">
            <v>231.7</v>
          </cell>
          <cell r="G3">
            <v>227.1</v>
          </cell>
          <cell r="H3">
            <v>222.5</v>
          </cell>
        </row>
        <row r="6">
          <cell r="E6">
            <v>39026.4</v>
          </cell>
          <cell r="F6">
            <v>38245.9</v>
          </cell>
          <cell r="G6">
            <v>37481</v>
          </cell>
          <cell r="H6">
            <v>36731.3</v>
          </cell>
        </row>
        <row r="7">
          <cell r="E7">
            <v>10305.7</v>
          </cell>
          <cell r="F7">
            <v>10099.6</v>
          </cell>
          <cell r="G7">
            <v>9897.6</v>
          </cell>
          <cell r="H7">
            <v>9699.7</v>
          </cell>
        </row>
        <row r="10">
          <cell r="E10">
            <v>2934.8</v>
          </cell>
          <cell r="F10">
            <v>2876.1</v>
          </cell>
          <cell r="G10">
            <v>2818.6</v>
          </cell>
          <cell r="H10">
            <v>2762.2</v>
          </cell>
        </row>
        <row r="17">
          <cell r="E17">
            <v>822.5</v>
          </cell>
          <cell r="F17">
            <v>806</v>
          </cell>
          <cell r="G17">
            <v>789.9</v>
          </cell>
          <cell r="H17">
            <v>774.1</v>
          </cell>
        </row>
        <row r="20">
          <cell r="E20">
            <v>2760</v>
          </cell>
          <cell r="F20">
            <v>2704.8</v>
          </cell>
          <cell r="G20">
            <v>2650.7</v>
          </cell>
          <cell r="H20">
            <v>2597.7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výdaje výhled"/>
    </sheetNames>
    <sheetDataSet>
      <sheetData sheetId="0">
        <row r="8">
          <cell r="E8">
            <v>850</v>
          </cell>
          <cell r="F8">
            <v>850</v>
          </cell>
          <cell r="G8">
            <v>850</v>
          </cell>
          <cell r="H8">
            <v>850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výdaje výhled"/>
    </sheetNames>
    <sheetDataSet>
      <sheetData sheetId="0">
        <row r="3">
          <cell r="E3">
            <v>2668</v>
          </cell>
          <cell r="F3">
            <v>2614</v>
          </cell>
          <cell r="G3">
            <v>2562</v>
          </cell>
          <cell r="H3">
            <v>2511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0421"/>
      <sheetName val="úsporná0421"/>
    </sheetNames>
    <sheetDataSet>
      <sheetData sheetId="0">
        <row r="7">
          <cell r="E7">
            <v>59320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umář"/>
      <sheetName val="02- 09"/>
    </sheetNames>
    <sheetDataSet>
      <sheetData sheetId="1">
        <row r="45">
          <cell r="G45">
            <v>2100</v>
          </cell>
        </row>
        <row r="91">
          <cell r="G91">
            <v>13100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výdaje výhled"/>
    </sheetNames>
    <sheetDataSet>
      <sheetData sheetId="0">
        <row r="3">
          <cell r="E3">
            <v>644</v>
          </cell>
          <cell r="F3">
            <v>631</v>
          </cell>
          <cell r="G3">
            <v>618</v>
          </cell>
          <cell r="H3">
            <v>606</v>
          </cell>
        </row>
        <row r="4">
          <cell r="E4">
            <v>2991</v>
          </cell>
          <cell r="F4">
            <v>2931</v>
          </cell>
          <cell r="G4">
            <v>2872</v>
          </cell>
          <cell r="H4">
            <v>2815</v>
          </cell>
        </row>
        <row r="7">
          <cell r="E7">
            <v>1426</v>
          </cell>
          <cell r="F7">
            <v>1397</v>
          </cell>
          <cell r="G7">
            <v>1369</v>
          </cell>
          <cell r="H7">
            <v>1342</v>
          </cell>
        </row>
        <row r="11">
          <cell r="E11">
            <v>920</v>
          </cell>
          <cell r="F11">
            <v>902</v>
          </cell>
          <cell r="G11">
            <v>884</v>
          </cell>
          <cell r="H11">
            <v>866</v>
          </cell>
        </row>
        <row r="16">
          <cell r="E16">
            <v>1656</v>
          </cell>
          <cell r="F16">
            <v>1623</v>
          </cell>
          <cell r="G16">
            <v>1591</v>
          </cell>
          <cell r="H16">
            <v>1559</v>
          </cell>
        </row>
        <row r="17">
          <cell r="E17">
            <v>8004</v>
          </cell>
          <cell r="F17">
            <v>7844</v>
          </cell>
          <cell r="G17">
            <v>7695</v>
          </cell>
          <cell r="H17">
            <v>7541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říjmy"/>
      <sheetName val="výdaje"/>
      <sheetName val="zdroj krytí"/>
      <sheetName val="investiční výdaje"/>
      <sheetName val="odpisy"/>
      <sheetName val="zdaň.č."/>
      <sheetName val="příjmy výhled"/>
      <sheetName val="výdaje výhled"/>
      <sheetName val="01"/>
      <sheetName val="0205-0202"/>
      <sheetName val="0302,0321"/>
      <sheetName val="0400,0413,0421"/>
      <sheetName val="real0620"/>
      <sheetName val="úsporný 0620"/>
    </sheetNames>
    <sheetDataSet>
      <sheetData sheetId="12">
        <row r="3">
          <cell r="B3">
            <v>103</v>
          </cell>
        </row>
        <row r="5">
          <cell r="B5">
            <v>26</v>
          </cell>
        </row>
        <row r="6">
          <cell r="B6">
            <v>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ář"/>
      <sheetName val="02- 09"/>
      <sheetName val="02  městská  zeleň"/>
      <sheetName val="03 doprava"/>
      <sheetName val="04 školství"/>
      <sheetName val="05 sociální"/>
      <sheetName val="06 kultura"/>
      <sheetName val="07 bezpečnost"/>
      <sheetName val="08 byt hospodářství"/>
      <sheetName val="09 místní správa"/>
    </sheetNames>
    <sheetDataSet>
      <sheetData sheetId="0">
        <row r="4">
          <cell r="B4">
            <v>15000</v>
          </cell>
        </row>
        <row r="6">
          <cell r="B6">
            <v>0</v>
          </cell>
        </row>
      </sheetData>
      <sheetData sheetId="1">
        <row r="12">
          <cell r="G12">
            <v>6000</v>
          </cell>
        </row>
        <row r="13">
          <cell r="G13">
            <v>0</v>
          </cell>
        </row>
        <row r="14">
          <cell r="G14">
            <v>3300</v>
          </cell>
        </row>
        <row r="15">
          <cell r="G15">
            <v>0</v>
          </cell>
        </row>
        <row r="18">
          <cell r="G18">
            <v>0</v>
          </cell>
        </row>
        <row r="19">
          <cell r="G19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500</v>
          </cell>
        </row>
        <row r="24">
          <cell r="G24">
            <v>0</v>
          </cell>
        </row>
        <row r="125">
          <cell r="G125">
            <v>200</v>
          </cell>
        </row>
        <row r="161">
          <cell r="G161">
            <v>9070</v>
          </cell>
        </row>
        <row r="193">
          <cell r="G193">
            <v>1250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525"/>
      <sheetName val="List1"/>
      <sheetName val="real0525"/>
      <sheetName val="úsporný 0525 "/>
      <sheetName val="maxim0525 "/>
    </sheetNames>
    <sheetDataSet>
      <sheetData sheetId="0">
        <row r="3">
          <cell r="C3">
            <v>15</v>
          </cell>
        </row>
        <row r="4">
          <cell r="C4">
            <v>5</v>
          </cell>
        </row>
        <row r="7">
          <cell r="C7">
            <v>120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al0521"/>
      <sheetName val="úsporná0521"/>
    </sheetNames>
    <sheetDataSet>
      <sheetData sheetId="0">
        <row r="3">
          <cell r="B3">
            <v>0</v>
          </cell>
          <cell r="C3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příjmy "/>
      <sheetName val="graf příjmy"/>
      <sheetName val="výdaje  skutečné 2010"/>
      <sheetName val="výdaje  "/>
      <sheetName val="graf výdaje"/>
      <sheetName val="příjmy porovnání 2002-2010 "/>
      <sheetName val="výdaje porovnání 2002-2010"/>
      <sheetName val="zdaňovaná činnost"/>
      <sheetName val="ost.zdaň.činnost"/>
      <sheetName val="zd.činnost porovnání"/>
    </sheetNames>
    <sheetDataSet>
      <sheetData sheetId="2">
        <row r="6">
          <cell r="H6">
            <v>705</v>
          </cell>
          <cell r="I6">
            <v>500</v>
          </cell>
          <cell r="L6">
            <v>597.5</v>
          </cell>
          <cell r="M6">
            <v>454.5</v>
          </cell>
        </row>
        <row r="7">
          <cell r="H7">
            <v>712.9</v>
          </cell>
          <cell r="L7">
            <v>712.8</v>
          </cell>
        </row>
        <row r="8">
          <cell r="D8">
            <v>3375</v>
          </cell>
          <cell r="E8">
            <v>1500</v>
          </cell>
        </row>
        <row r="9">
          <cell r="H9">
            <v>90610</v>
          </cell>
          <cell r="I9">
            <v>3549</v>
          </cell>
          <cell r="L9">
            <v>90166.7</v>
          </cell>
          <cell r="M9">
            <v>3548</v>
          </cell>
        </row>
        <row r="10">
          <cell r="I10">
            <v>27502.7</v>
          </cell>
          <cell r="M10">
            <v>27480.6</v>
          </cell>
        </row>
        <row r="11">
          <cell r="H11">
            <v>281.6</v>
          </cell>
          <cell r="J11">
            <v>647</v>
          </cell>
          <cell r="L11">
            <v>266.5</v>
          </cell>
          <cell r="N11">
            <v>647</v>
          </cell>
        </row>
        <row r="13">
          <cell r="H13">
            <v>1221.1</v>
          </cell>
          <cell r="L13">
            <v>1221</v>
          </cell>
        </row>
        <row r="14">
          <cell r="I14">
            <v>8660</v>
          </cell>
          <cell r="M14">
            <v>8324</v>
          </cell>
        </row>
        <row r="17">
          <cell r="I17">
            <v>3437</v>
          </cell>
          <cell r="M17">
            <v>3415.2</v>
          </cell>
        </row>
        <row r="18">
          <cell r="H18">
            <v>34534</v>
          </cell>
          <cell r="I18">
            <v>0</v>
          </cell>
          <cell r="L18">
            <v>33605.7</v>
          </cell>
          <cell r="M18">
            <v>0</v>
          </cell>
        </row>
        <row r="19">
          <cell r="I19">
            <v>80937.4</v>
          </cell>
          <cell r="M19">
            <v>78549.4</v>
          </cell>
        </row>
        <row r="22">
          <cell r="H22">
            <v>428</v>
          </cell>
          <cell r="L22">
            <v>51.1</v>
          </cell>
        </row>
        <row r="23">
          <cell r="H23">
            <v>1570</v>
          </cell>
          <cell r="I23">
            <v>0</v>
          </cell>
        </row>
        <row r="24">
          <cell r="H24">
            <v>779.4</v>
          </cell>
          <cell r="L24">
            <v>692.6</v>
          </cell>
        </row>
        <row r="25">
          <cell r="H25">
            <v>3329</v>
          </cell>
          <cell r="L25">
            <v>2964</v>
          </cell>
        </row>
        <row r="26">
          <cell r="H26">
            <v>0</v>
          </cell>
          <cell r="L26">
            <v>0</v>
          </cell>
        </row>
        <row r="27">
          <cell r="H27">
            <v>132.4</v>
          </cell>
          <cell r="L27">
            <v>132.3</v>
          </cell>
        </row>
        <row r="30">
          <cell r="I30">
            <v>115</v>
          </cell>
          <cell r="J30">
            <v>1184</v>
          </cell>
          <cell r="M30">
            <v>114.5</v>
          </cell>
          <cell r="N30">
            <v>1184</v>
          </cell>
        </row>
        <row r="31">
          <cell r="H31">
            <v>400</v>
          </cell>
          <cell r="L31">
            <v>398.3</v>
          </cell>
        </row>
        <row r="32">
          <cell r="H32">
            <v>7057.5</v>
          </cell>
          <cell r="I32">
            <v>7852.2</v>
          </cell>
          <cell r="L32">
            <v>6761.9</v>
          </cell>
          <cell r="M32">
            <v>7852.2</v>
          </cell>
        </row>
        <row r="33">
          <cell r="H33">
            <v>700</v>
          </cell>
          <cell r="L33">
            <v>467.7</v>
          </cell>
        </row>
        <row r="34">
          <cell r="H34">
            <v>302</v>
          </cell>
          <cell r="L34">
            <v>217.6</v>
          </cell>
        </row>
        <row r="35">
          <cell r="H35">
            <v>242.4</v>
          </cell>
          <cell r="I35">
            <v>535.7</v>
          </cell>
          <cell r="L35">
            <v>242.4</v>
          </cell>
          <cell r="M35">
            <v>535.6</v>
          </cell>
        </row>
        <row r="36">
          <cell r="H36">
            <v>7920</v>
          </cell>
          <cell r="L36">
            <v>7871.9</v>
          </cell>
        </row>
        <row r="37">
          <cell r="H37">
            <v>29633.4</v>
          </cell>
          <cell r="L37">
            <v>26400.4</v>
          </cell>
        </row>
        <row r="41">
          <cell r="H41">
            <v>4379.5</v>
          </cell>
          <cell r="I41">
            <v>150</v>
          </cell>
          <cell r="L41">
            <v>4319.3</v>
          </cell>
          <cell r="M41">
            <v>150</v>
          </cell>
        </row>
        <row r="43">
          <cell r="H43">
            <v>350</v>
          </cell>
          <cell r="L43">
            <v>269</v>
          </cell>
        </row>
        <row r="44">
          <cell r="H44">
            <v>87</v>
          </cell>
        </row>
        <row r="45">
          <cell r="H45">
            <v>0</v>
          </cell>
          <cell r="L45">
            <v>0</v>
          </cell>
        </row>
        <row r="46">
          <cell r="H46">
            <v>1252</v>
          </cell>
          <cell r="I46">
            <v>14294</v>
          </cell>
          <cell r="L46">
            <v>836.2</v>
          </cell>
          <cell r="M46">
            <v>13409.8</v>
          </cell>
        </row>
        <row r="47">
          <cell r="H47">
            <v>1215.6</v>
          </cell>
          <cell r="I47">
            <v>39515.1</v>
          </cell>
          <cell r="L47">
            <v>1215.6</v>
          </cell>
          <cell r="M47">
            <v>39398.1</v>
          </cell>
        </row>
        <row r="48">
          <cell r="H48">
            <v>440</v>
          </cell>
          <cell r="I48">
            <v>1106.6</v>
          </cell>
          <cell r="L48">
            <v>118.4</v>
          </cell>
          <cell r="M48">
            <v>1106.6</v>
          </cell>
        </row>
        <row r="50">
          <cell r="H50">
            <v>300</v>
          </cell>
          <cell r="L50">
            <v>243.5</v>
          </cell>
        </row>
        <row r="51">
          <cell r="L51">
            <v>0</v>
          </cell>
        </row>
        <row r="61">
          <cell r="L61">
            <v>221.7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ář"/>
      <sheetName val="02  městská  zeleň"/>
      <sheetName val="03 doprava"/>
      <sheetName val="04 školství"/>
      <sheetName val="05 sociální"/>
      <sheetName val="06 kultura"/>
      <sheetName val="08 byt hospodářství"/>
      <sheetName val="09 místní správa"/>
      <sheetName val="02- 09"/>
      <sheetName val="investice 2010"/>
      <sheetName val="03- 0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519,CSOP,ZZ Smíchov "/>
      <sheetName val="real0519,CSOP,ZZ Smíchov"/>
      <sheetName val="úsporný 0519,CSOP,ZZ Smíchov "/>
    </sheetNames>
    <sheetDataSet>
      <sheetData sheetId="0">
        <row r="38">
          <cell r="C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OMZ/0205.xls#real0205!A1" TargetMode="External" /><Relationship Id="rId2" Type="http://schemas.openxmlformats.org/officeDocument/2006/relationships/hyperlink" Target="../OD&#381;/0202.xls#real0202!A1" TargetMode="External" /><Relationship Id="rId3" Type="http://schemas.openxmlformats.org/officeDocument/2006/relationships/hyperlink" Target="../OD&#381;/0302.xls#real0302!A1" TargetMode="External" /><Relationship Id="rId4" Type="http://schemas.openxmlformats.org/officeDocument/2006/relationships/hyperlink" Target="../OIV/0321.xls#real0321!A1" TargetMode="External" /><Relationship Id="rId5" Type="http://schemas.openxmlformats.org/officeDocument/2006/relationships/hyperlink" Target="tabulky%200400,0413,0421.xls" TargetMode="External" /><Relationship Id="rId6" Type="http://schemas.openxmlformats.org/officeDocument/2006/relationships/hyperlink" Target="../OSM/0413.xls#real0413!A1" TargetMode="External" /><Relationship Id="rId7" Type="http://schemas.openxmlformats.org/officeDocument/2006/relationships/hyperlink" Target="../OIV/0421.xls" TargetMode="External" /><Relationship Id="rId8" Type="http://schemas.openxmlformats.org/officeDocument/2006/relationships/hyperlink" Target="../OSO/0500soc.xls" TargetMode="External" /><Relationship Id="rId9" Type="http://schemas.openxmlformats.org/officeDocument/2006/relationships/hyperlink" Target="tabulky%200500Zdr.xls" TargetMode="External" /><Relationship Id="rId10" Type="http://schemas.openxmlformats.org/officeDocument/2006/relationships/hyperlink" Target="../OMZ/0505.xls#real0505!A1" TargetMode="External" /><Relationship Id="rId11" Type="http://schemas.openxmlformats.org/officeDocument/2006/relationships/hyperlink" Target="../OSO/0519,CSOP,%20ZZ%20Sm&#237;chov.xls#'real0519,CSOP,ZZ%20Sm&#237;chov'!A1" TargetMode="External" /><Relationship Id="rId12" Type="http://schemas.openxmlformats.org/officeDocument/2006/relationships/hyperlink" Target="../O&#352;K/0604,KK%20Po&#353;tovka.xls" TargetMode="External" /><Relationship Id="rId13" Type="http://schemas.openxmlformats.org/officeDocument/2006/relationships/hyperlink" Target="../O&#352;K/0604,KK%20Po&#353;tovka.xls#'real0604,%20KK%20Po&#353;tovka'!A1" TargetMode="External" /><Relationship Id="rId14" Type="http://schemas.openxmlformats.org/officeDocument/2006/relationships/hyperlink" Target="../OOS/0608.xls#real0608!A1" TargetMode="External" /><Relationship Id="rId15" Type="http://schemas.openxmlformats.org/officeDocument/2006/relationships/hyperlink" Target="../OIV/0621.xls" TargetMode="External" /><Relationship Id="rId16" Type="http://schemas.openxmlformats.org/officeDocument/2006/relationships/hyperlink" Target="tabulky%200621,0625.xls" TargetMode="External" /><Relationship Id="rId17" Type="http://schemas.openxmlformats.org/officeDocument/2006/relationships/hyperlink" Target="tabulky%200725.xls" TargetMode="External" /><Relationship Id="rId18" Type="http://schemas.openxmlformats.org/officeDocument/2006/relationships/hyperlink" Target="../OSO/0801.xls#real0801!A1" TargetMode="External" /><Relationship Id="rId19" Type="http://schemas.openxmlformats.org/officeDocument/2006/relationships/hyperlink" Target="../OSB/0811.xls#real0811!A1" TargetMode="External" /><Relationship Id="rId20" Type="http://schemas.openxmlformats.org/officeDocument/2006/relationships/hyperlink" Target="../OSM/0813.xls" TargetMode="External" /><Relationship Id="rId21" Type="http://schemas.openxmlformats.org/officeDocument/2006/relationships/hyperlink" Target="tabulky%200801.0811,0813,0821,0827.xls" TargetMode="External" /><Relationship Id="rId22" Type="http://schemas.openxmlformats.org/officeDocument/2006/relationships/hyperlink" Target="tabulky%200801.0811,0813,0821,0827.xls" TargetMode="External" /><Relationship Id="rId23" Type="http://schemas.openxmlformats.org/officeDocument/2006/relationships/hyperlink" Target="tabulky%200912.xls" TargetMode="External" /><Relationship Id="rId24" Type="http://schemas.openxmlformats.org/officeDocument/2006/relationships/hyperlink" Target="../OPM/0920,0520.xls" TargetMode="External" /><Relationship Id="rId25" Type="http://schemas.openxmlformats.org/officeDocument/2006/relationships/hyperlink" Target="../OIV/0921.xls" TargetMode="External" /><Relationship Id="rId26" Type="http://schemas.openxmlformats.org/officeDocument/2006/relationships/hyperlink" Target="tabulky%20921,0924.xls" TargetMode="External" /><Relationship Id="rId27" Type="http://schemas.openxmlformats.org/officeDocument/2006/relationships/hyperlink" Target="../KM&#268;/0925.xls#'real0925%20'!A1" TargetMode="External" /><Relationship Id="rId28" Type="http://schemas.openxmlformats.org/officeDocument/2006/relationships/hyperlink" Target="../KTA/0926.xls#'real0926%20'!A1" TargetMode="External" /><Relationship Id="rId29" Type="http://schemas.openxmlformats.org/officeDocument/2006/relationships/hyperlink" Target="../OSS/1012.xls#real1012!A1" TargetMode="External" /><Relationship Id="rId30" Type="http://schemas.openxmlformats.org/officeDocument/2006/relationships/hyperlink" Target="../OOA/0127.xls#real0127!A1" TargetMode="External" /><Relationship Id="rId31" Type="http://schemas.openxmlformats.org/officeDocument/2006/relationships/hyperlink" Target="../O&#352;K/0400%20M&#352;%20Z&#352;.xls#'real04%20(Z&#352;,M&#352;)'!A1" TargetMode="External" /><Relationship Id="rId32" Type="http://schemas.openxmlformats.org/officeDocument/2006/relationships/hyperlink" Target="tabulky%200400M&#352;%20Z&#352;.xls" TargetMode="External" /><Relationship Id="rId33" Type="http://schemas.openxmlformats.org/officeDocument/2006/relationships/hyperlink" Target="tabulky0505,05190521,CSOP.xls" TargetMode="External" /><Relationship Id="rId34" Type="http://schemas.openxmlformats.org/officeDocument/2006/relationships/hyperlink" Target="../O&#352;K/0400.xls#real0400!A1" TargetMode="External" /><Relationship Id="rId35" Type="http://schemas.openxmlformats.org/officeDocument/2006/relationships/hyperlink" Target="../O&#352;K/0400%20M&#352;%20Z&#352;.xls#'real04%20(Z&#352;,M&#352;)'!A1" TargetMode="External" /><Relationship Id="rId36" Type="http://schemas.openxmlformats.org/officeDocument/2006/relationships/hyperlink" Target="../OSO/0500Zdr.xls#real05zdr!A1" TargetMode="External" /><Relationship Id="rId37" Type="http://schemas.openxmlformats.org/officeDocument/2006/relationships/hyperlink" Target="../OSO/0519,CSOP,%20ZZ%20Sm&#237;chov.xls#'real0519,CSOP,ZZ%20Sm&#237;chov'!A1" TargetMode="External" /><Relationship Id="rId38" Type="http://schemas.openxmlformats.org/officeDocument/2006/relationships/hyperlink" Target="../KM&#268;/0625.xls#real0625!A1" TargetMode="External" /><Relationship Id="rId39" Type="http://schemas.openxmlformats.org/officeDocument/2006/relationships/hyperlink" Target="../KM&#268;/0725.xls#real0725!A1" TargetMode="External" /><Relationship Id="rId40" Type="http://schemas.openxmlformats.org/officeDocument/2006/relationships/hyperlink" Target="../OIV/0821.xls#real0821!A1" TargetMode="External" /><Relationship Id="rId41" Type="http://schemas.openxmlformats.org/officeDocument/2006/relationships/hyperlink" Target="../OOA/0827.xls#real0827!A1" TargetMode="External" /><Relationship Id="rId42" Type="http://schemas.openxmlformats.org/officeDocument/2006/relationships/hyperlink" Target="../OSS/0912.xls#real0912!A1" TargetMode="External" /><Relationship Id="rId43" Type="http://schemas.openxmlformats.org/officeDocument/2006/relationships/hyperlink" Target="../OSS/0924.xls#real0924!A1" TargetMode="External" /><Relationship Id="rId44" Type="http://schemas.openxmlformats.org/officeDocument/2006/relationships/hyperlink" Target="../OIV/0421.xls#real0421!A1" TargetMode="External" /><Relationship Id="rId45" Type="http://schemas.openxmlformats.org/officeDocument/2006/relationships/hyperlink" Target="../OSO/0500soc.xls#real05soc!A1" TargetMode="External" /><Relationship Id="rId46" Type="http://schemas.openxmlformats.org/officeDocument/2006/relationships/hyperlink" Target="../OIV/0521.xls#real0521!A1" TargetMode="External" /><Relationship Id="rId47" Type="http://schemas.openxmlformats.org/officeDocument/2006/relationships/hyperlink" Target="../OPM/0920,0520.xls" TargetMode="External" /><Relationship Id="rId48" Type="http://schemas.openxmlformats.org/officeDocument/2006/relationships/hyperlink" Target="../OSO/0519,CSOP,%20ZZ%20Sm&#237;chov.xls#'real0519,CSOP,ZZ%20Sm&#237;chov'!A1" TargetMode="External" /><Relationship Id="rId49" Type="http://schemas.openxmlformats.org/officeDocument/2006/relationships/hyperlink" Target="../O&#352;K/0604,KK%20Po&#353;tovka.xls#'real0604,%20KK%20Po&#353;tovka'!A1" TargetMode="External" /><Relationship Id="rId50" Type="http://schemas.openxmlformats.org/officeDocument/2006/relationships/hyperlink" Target="../OIV/0621.xls#real0621!A1" TargetMode="External" /><Relationship Id="rId51" Type="http://schemas.openxmlformats.org/officeDocument/2006/relationships/hyperlink" Target="../OSM/0813.xls#real0813!A1" TargetMode="External" /><Relationship Id="rId52" Type="http://schemas.openxmlformats.org/officeDocument/2006/relationships/hyperlink" Target="../OIV/0921.xls#real0921!A1" TargetMode="External" /><Relationship Id="rId53" Type="http://schemas.openxmlformats.org/officeDocument/2006/relationships/hyperlink" Target="../OPM/0901.xls" TargetMode="External" /><Relationship Id="rId54" Type="http://schemas.openxmlformats.org/officeDocument/2006/relationships/hyperlink" Target="../OSS/0912.xls" TargetMode="External" /><Relationship Id="rId55" Type="http://schemas.openxmlformats.org/officeDocument/2006/relationships/hyperlink" Target="../OPM/0920,0520.xls" TargetMode="External" /><Relationship Id="rId56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view="pageBreakPreview" zoomScale="124" zoomScaleSheetLayoutView="124" workbookViewId="0" topLeftCell="A1">
      <pane ySplit="2" topLeftCell="A27" activePane="bottomLeft" state="frozen"/>
      <selection pane="topLeft" activeCell="A1" sqref="A1"/>
      <selection pane="bottomLeft" activeCell="A46" sqref="A46"/>
    </sheetView>
  </sheetViews>
  <sheetFormatPr defaultColWidth="9.00390625" defaultRowHeight="12.75"/>
  <cols>
    <col min="1" max="1" width="48.875" style="0" customWidth="1"/>
    <col min="2" max="2" width="12.375" style="0" customWidth="1"/>
    <col min="3" max="5" width="12.625" style="0" customWidth="1"/>
    <col min="6" max="6" width="14.375" style="0" customWidth="1"/>
  </cols>
  <sheetData>
    <row r="1" spans="1:5" ht="35.25" customHeight="1">
      <c r="A1" s="1468" t="s">
        <v>565</v>
      </c>
      <c r="B1" s="1469"/>
      <c r="C1" s="1469"/>
      <c r="D1" s="1469"/>
      <c r="E1" s="496" t="s">
        <v>524</v>
      </c>
    </row>
    <row r="2" spans="1:5" ht="27.75" customHeight="1">
      <c r="A2" s="497" t="s">
        <v>94</v>
      </c>
      <c r="B2" s="498" t="s">
        <v>558</v>
      </c>
      <c r="C2" s="499" t="s">
        <v>603</v>
      </c>
      <c r="D2" s="499" t="s">
        <v>604</v>
      </c>
      <c r="E2" s="500" t="s">
        <v>559</v>
      </c>
    </row>
    <row r="3" spans="1:5" ht="15">
      <c r="A3" s="501" t="s">
        <v>388</v>
      </c>
      <c r="B3" s="502"/>
      <c r="C3" s="503"/>
      <c r="D3" s="502"/>
      <c r="E3" s="502"/>
    </row>
    <row r="4" spans="1:5" ht="15">
      <c r="A4" s="504" t="s">
        <v>108</v>
      </c>
      <c r="B4" s="505">
        <v>5</v>
      </c>
      <c r="C4" s="506">
        <v>5</v>
      </c>
      <c r="D4" s="505">
        <v>1.3</v>
      </c>
      <c r="E4" s="505">
        <v>5</v>
      </c>
    </row>
    <row r="5" spans="1:5" ht="15">
      <c r="A5" s="504" t="s">
        <v>101</v>
      </c>
      <c r="B5" s="505">
        <v>2700</v>
      </c>
      <c r="C5" s="506">
        <v>2700</v>
      </c>
      <c r="D5" s="505">
        <v>2649.7</v>
      </c>
      <c r="E5" s="505">
        <v>2800</v>
      </c>
    </row>
    <row r="6" spans="1:5" ht="15">
      <c r="A6" s="504" t="s">
        <v>41</v>
      </c>
      <c r="B6" s="505">
        <v>500</v>
      </c>
      <c r="C6" s="506">
        <v>500</v>
      </c>
      <c r="D6" s="505">
        <v>444</v>
      </c>
      <c r="E6" s="505">
        <v>500</v>
      </c>
    </row>
    <row r="7" spans="1:5" ht="15">
      <c r="A7" s="504" t="s">
        <v>102</v>
      </c>
      <c r="B7" s="505">
        <v>10000</v>
      </c>
      <c r="C7" s="506">
        <v>10000</v>
      </c>
      <c r="D7" s="505">
        <v>6838.1</v>
      </c>
      <c r="E7" s="505">
        <v>8500</v>
      </c>
    </row>
    <row r="8" spans="1:5" ht="15">
      <c r="A8" s="504" t="s">
        <v>103</v>
      </c>
      <c r="B8" s="505">
        <v>70</v>
      </c>
      <c r="C8" s="506">
        <v>70</v>
      </c>
      <c r="D8" s="505">
        <v>224.4</v>
      </c>
      <c r="E8" s="505">
        <v>224.5</v>
      </c>
    </row>
    <row r="9" spans="1:5" ht="15">
      <c r="A9" s="504" t="s">
        <v>104</v>
      </c>
      <c r="B9" s="505">
        <v>500</v>
      </c>
      <c r="C9" s="506">
        <v>500</v>
      </c>
      <c r="D9" s="505">
        <v>590.8</v>
      </c>
      <c r="E9" s="505">
        <v>600</v>
      </c>
    </row>
    <row r="10" spans="1:5" ht="15">
      <c r="A10" s="504" t="s">
        <v>730</v>
      </c>
      <c r="B10" s="505">
        <v>13500</v>
      </c>
      <c r="C10" s="506">
        <v>13500</v>
      </c>
      <c r="D10" s="505">
        <v>13232.7</v>
      </c>
      <c r="E10" s="505">
        <v>16000</v>
      </c>
    </row>
    <row r="11" spans="1:5" ht="15">
      <c r="A11" s="504" t="s">
        <v>142</v>
      </c>
      <c r="B11" s="505">
        <v>9500</v>
      </c>
      <c r="C11" s="506">
        <v>11750</v>
      </c>
      <c r="D11" s="505">
        <v>9595.5</v>
      </c>
      <c r="E11" s="505">
        <v>6500</v>
      </c>
    </row>
    <row r="12" spans="1:5" ht="15">
      <c r="A12" s="504" t="s">
        <v>40</v>
      </c>
      <c r="B12" s="505">
        <v>20780</v>
      </c>
      <c r="C12" s="506">
        <v>20756.6</v>
      </c>
      <c r="D12" s="505">
        <v>16907.9</v>
      </c>
      <c r="E12" s="505">
        <v>18000</v>
      </c>
    </row>
    <row r="13" spans="1:5" ht="15">
      <c r="A13" s="507" t="s">
        <v>42</v>
      </c>
      <c r="B13" s="508">
        <v>61000</v>
      </c>
      <c r="C13" s="509">
        <v>61000</v>
      </c>
      <c r="D13" s="508">
        <v>49216.9</v>
      </c>
      <c r="E13" s="508">
        <v>52000</v>
      </c>
    </row>
    <row r="14" spans="1:5" ht="26.25" customHeight="1">
      <c r="A14" s="620" t="s">
        <v>43</v>
      </c>
      <c r="B14" s="621">
        <f>SUM(B4:B13)</f>
        <v>118555</v>
      </c>
      <c r="C14" s="621">
        <f>SUM(C4:C13)</f>
        <v>120781.6</v>
      </c>
      <c r="D14" s="621">
        <f>SUM(D4:D13)</f>
        <v>99701.3</v>
      </c>
      <c r="E14" s="621">
        <f>SUM(E4:E13)</f>
        <v>105129.5</v>
      </c>
    </row>
    <row r="15" spans="1:5" ht="15">
      <c r="A15" s="501" t="s">
        <v>387</v>
      </c>
      <c r="B15" s="505"/>
      <c r="C15" s="506"/>
      <c r="D15" s="506"/>
      <c r="E15" s="506"/>
    </row>
    <row r="16" spans="1:5" ht="15">
      <c r="A16" s="504" t="s">
        <v>132</v>
      </c>
      <c r="B16" s="505">
        <v>803</v>
      </c>
      <c r="C16" s="506">
        <v>803.4</v>
      </c>
      <c r="D16" s="506">
        <v>1052.8</v>
      </c>
      <c r="E16" s="506">
        <v>0</v>
      </c>
    </row>
    <row r="17" spans="1:5" ht="15">
      <c r="A17" s="504" t="s">
        <v>144</v>
      </c>
      <c r="B17" s="505">
        <v>0</v>
      </c>
      <c r="C17" s="506">
        <v>3431.7</v>
      </c>
      <c r="D17" s="506">
        <v>3431.6</v>
      </c>
      <c r="E17" s="506">
        <v>0</v>
      </c>
    </row>
    <row r="18" spans="1:5" ht="15">
      <c r="A18" s="504" t="s">
        <v>48</v>
      </c>
      <c r="B18" s="505">
        <v>6500</v>
      </c>
      <c r="C18" s="506">
        <v>6500</v>
      </c>
      <c r="D18" s="506">
        <v>3639</v>
      </c>
      <c r="E18" s="506">
        <v>5000</v>
      </c>
    </row>
    <row r="19" spans="1:5" ht="15">
      <c r="A19" s="504" t="s">
        <v>49</v>
      </c>
      <c r="B19" s="505">
        <v>1100</v>
      </c>
      <c r="C19" s="506">
        <v>1097.3</v>
      </c>
      <c r="D19" s="506">
        <v>980.9</v>
      </c>
      <c r="E19" s="506">
        <v>1000</v>
      </c>
    </row>
    <row r="20" spans="1:5" ht="15">
      <c r="A20" s="504" t="s">
        <v>564</v>
      </c>
      <c r="B20" s="505">
        <v>0</v>
      </c>
      <c r="C20" s="506">
        <v>3111.6</v>
      </c>
      <c r="D20" s="506">
        <v>2935.7</v>
      </c>
      <c r="E20" s="506">
        <v>0</v>
      </c>
    </row>
    <row r="21" spans="1:5" ht="15">
      <c r="A21" s="504" t="s">
        <v>525</v>
      </c>
      <c r="B21" s="505">
        <v>0</v>
      </c>
      <c r="C21" s="506">
        <v>20</v>
      </c>
      <c r="D21" s="506">
        <v>20</v>
      </c>
      <c r="E21" s="506">
        <v>0</v>
      </c>
    </row>
    <row r="22" spans="1:5" ht="15">
      <c r="A22" s="504" t="s">
        <v>143</v>
      </c>
      <c r="B22" s="505">
        <v>0</v>
      </c>
      <c r="C22" s="506">
        <v>0</v>
      </c>
      <c r="D22" s="506">
        <v>301.4</v>
      </c>
      <c r="E22" s="506">
        <v>0</v>
      </c>
    </row>
    <row r="23" spans="1:5" ht="15">
      <c r="A23" s="504" t="s">
        <v>606</v>
      </c>
      <c r="B23" s="505"/>
      <c r="C23" s="506">
        <v>300</v>
      </c>
      <c r="D23" s="506">
        <v>940</v>
      </c>
      <c r="E23" s="506">
        <v>1000</v>
      </c>
    </row>
    <row r="24" spans="1:5" s="674" customFormat="1" ht="15.75">
      <c r="A24" s="671" t="s">
        <v>50</v>
      </c>
      <c r="B24" s="672">
        <v>500</v>
      </c>
      <c r="C24" s="673">
        <v>200</v>
      </c>
      <c r="D24" s="673">
        <v>5.3</v>
      </c>
      <c r="E24" s="673">
        <v>0</v>
      </c>
    </row>
    <row r="25" spans="1:5" ht="15">
      <c r="A25" s="504" t="s">
        <v>605</v>
      </c>
      <c r="B25" s="505"/>
      <c r="C25" s="506">
        <v>6821.1</v>
      </c>
      <c r="D25" s="506">
        <v>6821.1</v>
      </c>
      <c r="E25" s="506">
        <v>0</v>
      </c>
    </row>
    <row r="26" spans="1:5" ht="15">
      <c r="A26" s="507" t="s">
        <v>106</v>
      </c>
      <c r="B26" s="508">
        <v>180</v>
      </c>
      <c r="C26" s="509">
        <v>180</v>
      </c>
      <c r="D26" s="509">
        <v>456.9</v>
      </c>
      <c r="E26" s="509">
        <v>180</v>
      </c>
    </row>
    <row r="27" spans="1:5" ht="25.5" customHeight="1">
      <c r="A27" s="620" t="s">
        <v>51</v>
      </c>
      <c r="B27" s="621">
        <f>SUM(B16:B26)</f>
        <v>9083</v>
      </c>
      <c r="C27" s="621">
        <f>SUM(C16:C26)</f>
        <v>22465.1</v>
      </c>
      <c r="D27" s="621">
        <f>SUM(D16:D26)</f>
        <v>20584.7</v>
      </c>
      <c r="E27" s="622">
        <f>SUM(E16:E26)</f>
        <v>7180</v>
      </c>
    </row>
    <row r="28" spans="1:5" ht="26.25" customHeight="1">
      <c r="A28" s="620" t="s">
        <v>52</v>
      </c>
      <c r="B28" s="621">
        <f>B14+B27</f>
        <v>127638</v>
      </c>
      <c r="C28" s="621">
        <f>C14+C27</f>
        <v>143246.7</v>
      </c>
      <c r="D28" s="621">
        <f>D14+D27</f>
        <v>120286</v>
      </c>
      <c r="E28" s="621">
        <f>E14+E27</f>
        <v>112309.5</v>
      </c>
    </row>
    <row r="29" spans="1:5" ht="15">
      <c r="A29" s="501" t="s">
        <v>389</v>
      </c>
      <c r="B29" s="505"/>
      <c r="C29" s="506"/>
      <c r="D29" s="506"/>
      <c r="E29" s="506"/>
    </row>
    <row r="30" spans="1:5" ht="15">
      <c r="A30" s="504" t="s">
        <v>392</v>
      </c>
      <c r="B30" s="505">
        <v>0</v>
      </c>
      <c r="C30" s="506">
        <v>13679.6</v>
      </c>
      <c r="D30" s="506">
        <v>13679.6</v>
      </c>
      <c r="E30" s="506"/>
    </row>
    <row r="31" spans="1:5" ht="15">
      <c r="A31" s="504" t="s">
        <v>391</v>
      </c>
      <c r="B31" s="505">
        <v>66084</v>
      </c>
      <c r="C31" s="506">
        <v>66084</v>
      </c>
      <c r="D31" s="506">
        <v>66084</v>
      </c>
      <c r="E31" s="506">
        <v>56166</v>
      </c>
    </row>
    <row r="32" spans="1:5" ht="15">
      <c r="A32" s="504" t="s">
        <v>390</v>
      </c>
      <c r="B32" s="505">
        <v>0</v>
      </c>
      <c r="C32" s="506">
        <v>115492.4</v>
      </c>
      <c r="D32" s="506">
        <v>114992.4</v>
      </c>
      <c r="E32" s="506"/>
    </row>
    <row r="33" spans="1:5" ht="15">
      <c r="A33" s="504" t="s">
        <v>394</v>
      </c>
      <c r="B33" s="505">
        <v>274369</v>
      </c>
      <c r="C33" s="506">
        <v>349308.5</v>
      </c>
      <c r="D33" s="505">
        <v>349308.4</v>
      </c>
      <c r="E33" s="505">
        <v>265067</v>
      </c>
    </row>
    <row r="34" spans="1:5" ht="15">
      <c r="A34" s="504" t="s">
        <v>607</v>
      </c>
      <c r="B34" s="505"/>
      <c r="C34" s="506">
        <v>2972.9</v>
      </c>
      <c r="D34" s="505">
        <v>2966.3</v>
      </c>
      <c r="E34" s="505"/>
    </row>
    <row r="35" spans="1:5" ht="15">
      <c r="A35" s="504" t="s">
        <v>393</v>
      </c>
      <c r="B35" s="505">
        <v>0</v>
      </c>
      <c r="C35" s="506">
        <v>-14559.4</v>
      </c>
      <c r="D35" s="505">
        <v>-14559.4</v>
      </c>
      <c r="E35" s="505"/>
    </row>
    <row r="36" spans="1:5" ht="15">
      <c r="A36" s="504" t="s">
        <v>98</v>
      </c>
      <c r="B36" s="505">
        <v>244555.1</v>
      </c>
      <c r="C36" s="506">
        <v>207202.1</v>
      </c>
      <c r="D36" s="506">
        <v>147876.2</v>
      </c>
      <c r="E36" s="506">
        <v>235000</v>
      </c>
    </row>
    <row r="37" spans="1:5" ht="15">
      <c r="A37" s="504" t="s">
        <v>608</v>
      </c>
      <c r="B37" s="505">
        <v>0</v>
      </c>
      <c r="C37" s="506">
        <v>51760</v>
      </c>
      <c r="D37" s="506">
        <v>51760</v>
      </c>
      <c r="E37" s="506"/>
    </row>
    <row r="38" spans="1:5" ht="17.25" customHeight="1">
      <c r="A38" s="675" t="s">
        <v>609</v>
      </c>
      <c r="B38" s="676">
        <v>0</v>
      </c>
      <c r="C38" s="677">
        <v>95.3</v>
      </c>
      <c r="D38" s="677">
        <v>0</v>
      </c>
      <c r="E38" s="677"/>
    </row>
    <row r="39" spans="1:5" ht="26.25" customHeight="1" thickBot="1">
      <c r="A39" s="650" t="s">
        <v>96</v>
      </c>
      <c r="B39" s="651">
        <f>SUM(B30:B38)</f>
        <v>585008.1</v>
      </c>
      <c r="C39" s="623">
        <f>SUM(C29:C38)</f>
        <v>792035.4</v>
      </c>
      <c r="D39" s="623">
        <f>SUM(D29:D38)</f>
        <v>732107.5</v>
      </c>
      <c r="E39" s="623">
        <f>SUM(E29:E38)</f>
        <v>556233</v>
      </c>
    </row>
    <row r="40" spans="1:5" ht="23.25" customHeight="1" thickTop="1">
      <c r="A40" s="1221" t="s">
        <v>56</v>
      </c>
      <c r="B40" s="1220">
        <f>B28+B39</f>
        <v>712646.1</v>
      </c>
      <c r="C40" s="622">
        <f>C28+C39</f>
        <v>935282.1000000001</v>
      </c>
      <c r="D40" s="621">
        <f>D28+D39</f>
        <v>852393.5</v>
      </c>
      <c r="E40" s="621">
        <f>E28+E39</f>
        <v>668542.5</v>
      </c>
    </row>
    <row r="41" spans="1:7" ht="15">
      <c r="A41" s="1217" t="s">
        <v>532</v>
      </c>
      <c r="B41" s="502">
        <v>50400</v>
      </c>
      <c r="C41" s="502">
        <v>47602.9</v>
      </c>
      <c r="D41" s="502">
        <v>41434.5</v>
      </c>
      <c r="E41" s="502">
        <v>76084</v>
      </c>
      <c r="F41" s="1139"/>
      <c r="G41" s="1140"/>
    </row>
    <row r="42" spans="1:5" ht="17.25" customHeight="1">
      <c r="A42" s="504" t="s">
        <v>728</v>
      </c>
      <c r="B42" s="505"/>
      <c r="C42" s="505"/>
      <c r="D42" s="505"/>
      <c r="E42" s="505">
        <v>70.8</v>
      </c>
    </row>
    <row r="43" spans="1:5" ht="17.25" customHeight="1">
      <c r="A43" s="504" t="s">
        <v>526</v>
      </c>
      <c r="B43" s="505">
        <v>1000</v>
      </c>
      <c r="C43" s="505">
        <v>2700</v>
      </c>
      <c r="D43" s="505">
        <v>2700</v>
      </c>
      <c r="E43" s="505">
        <v>1000</v>
      </c>
    </row>
    <row r="44" spans="1:5" ht="17.25" customHeight="1">
      <c r="A44" s="504" t="s">
        <v>729</v>
      </c>
      <c r="B44" s="505"/>
      <c r="C44" s="505"/>
      <c r="D44" s="505"/>
      <c r="E44" s="505">
        <v>1406.1</v>
      </c>
    </row>
    <row r="45" spans="1:6" ht="15.75" thickBot="1">
      <c r="A45" s="1465" t="s">
        <v>560</v>
      </c>
      <c r="B45" s="1219"/>
      <c r="C45" s="1218"/>
      <c r="D45" s="1218"/>
      <c r="E45" s="1218">
        <v>588.6</v>
      </c>
      <c r="F45" s="510"/>
    </row>
    <row r="46" spans="1:6" ht="25.5" customHeight="1" thickTop="1">
      <c r="A46" s="620" t="s">
        <v>145</v>
      </c>
      <c r="B46" s="621">
        <f>B40+B41+B42+B43+B45</f>
        <v>764046.1</v>
      </c>
      <c r="C46" s="621">
        <f>C40+C41+C42+C43+C45</f>
        <v>985585.0000000001</v>
      </c>
      <c r="D46" s="621">
        <f>D40+D41+D42+D43+D45</f>
        <v>896528</v>
      </c>
      <c r="E46" s="621">
        <f>E40+E41+E42+E43+E44+E45</f>
        <v>747692</v>
      </c>
      <c r="F46" s="510"/>
    </row>
  </sheetData>
  <sheetProtection/>
  <mergeCells count="1">
    <mergeCell ref="A1:D1"/>
  </mergeCells>
  <printOptions horizontalCentered="1"/>
  <pageMargins left="0.15748031496062992" right="0.15748031496062992" top="0.2755905511811024" bottom="0.2362204724409449" header="0.2362204724409449" footer="0.2362204724409449"/>
  <pageSetup horizontalDpi="600" verticalDpi="600" orientation="portrait" paperSize="9" r:id="rId1"/>
  <headerFooter alignWithMargins="0">
    <oddFooter>&amp;L&amp;"Times New Roman CE,Obyčejné"&amp;8Rozpočet na rok 2011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Normal="85" zoomScaleSheetLayoutView="100" zoomScalePageLayoutView="0" workbookViewId="0" topLeftCell="A1">
      <pane ySplit="2" topLeftCell="A3" activePane="bottomLeft" state="frozen"/>
      <selection pane="topLeft" activeCell="D2" sqref="D2"/>
      <selection pane="bottomLeft" activeCell="A39" sqref="A39:G39"/>
    </sheetView>
  </sheetViews>
  <sheetFormatPr defaultColWidth="9.00390625" defaultRowHeight="12.75"/>
  <cols>
    <col min="1" max="1" width="36.875" style="220" customWidth="1"/>
    <col min="2" max="7" width="11.75390625" style="220" customWidth="1"/>
    <col min="8" max="16384" width="9.125" style="220" customWidth="1"/>
  </cols>
  <sheetData>
    <row r="1" spans="1:7" ht="52.5" customHeight="1">
      <c r="A1" s="1553" t="s">
        <v>843</v>
      </c>
      <c r="B1" s="1554"/>
      <c r="C1" s="1554"/>
      <c r="D1" s="1555"/>
      <c r="E1" s="1555"/>
      <c r="F1" s="1555"/>
      <c r="G1" s="382" t="s">
        <v>491</v>
      </c>
    </row>
    <row r="2" spans="1:7" ht="44.25" customHeight="1">
      <c r="A2" s="383" t="s">
        <v>94</v>
      </c>
      <c r="B2" s="243" t="s">
        <v>754</v>
      </c>
      <c r="C2" s="383" t="s">
        <v>362</v>
      </c>
      <c r="D2" s="383" t="s">
        <v>363</v>
      </c>
      <c r="E2" s="383" t="s">
        <v>364</v>
      </c>
      <c r="F2" s="383" t="s">
        <v>514</v>
      </c>
      <c r="G2" s="383" t="s">
        <v>557</v>
      </c>
    </row>
    <row r="3" spans="1:7" ht="18" customHeight="1">
      <c r="A3" s="1551" t="s">
        <v>95</v>
      </c>
      <c r="B3" s="1552"/>
      <c r="C3" s="1552"/>
      <c r="D3" s="1552"/>
      <c r="G3" s="385"/>
    </row>
    <row r="4" spans="1:7" ht="17.25" customHeight="1">
      <c r="A4" s="386" t="s">
        <v>108</v>
      </c>
      <c r="B4" s="630">
        <v>5</v>
      </c>
      <c r="C4" s="387">
        <f>příjmy!E4</f>
        <v>5</v>
      </c>
      <c r="D4" s="387">
        <v>5</v>
      </c>
      <c r="E4" s="387">
        <v>5</v>
      </c>
      <c r="F4" s="387">
        <v>5</v>
      </c>
      <c r="G4" s="387">
        <v>5</v>
      </c>
    </row>
    <row r="5" spans="1:7" ht="17.25" customHeight="1">
      <c r="A5" s="388" t="s">
        <v>101</v>
      </c>
      <c r="B5" s="630">
        <v>2700</v>
      </c>
      <c r="C5" s="389">
        <f>příjmy!E5</f>
        <v>2800</v>
      </c>
      <c r="D5" s="389">
        <v>2800</v>
      </c>
      <c r="E5" s="389">
        <v>2800</v>
      </c>
      <c r="F5" s="389">
        <v>2800</v>
      </c>
      <c r="G5" s="389">
        <v>2800</v>
      </c>
    </row>
    <row r="6" spans="1:7" ht="17.25" customHeight="1">
      <c r="A6" s="388" t="s">
        <v>41</v>
      </c>
      <c r="B6" s="630">
        <v>500</v>
      </c>
      <c r="C6" s="389">
        <f>příjmy!E6</f>
        <v>500</v>
      </c>
      <c r="D6" s="389">
        <v>500</v>
      </c>
      <c r="E6" s="389">
        <v>500</v>
      </c>
      <c r="F6" s="389">
        <v>500</v>
      </c>
      <c r="G6" s="389">
        <v>500</v>
      </c>
    </row>
    <row r="7" spans="1:7" ht="17.25" customHeight="1">
      <c r="A7" s="388" t="s">
        <v>102</v>
      </c>
      <c r="B7" s="630">
        <v>10000</v>
      </c>
      <c r="C7" s="389">
        <f>příjmy!E7</f>
        <v>8500</v>
      </c>
      <c r="D7" s="389">
        <v>6000</v>
      </c>
      <c r="E7" s="389">
        <v>6000</v>
      </c>
      <c r="F7" s="389">
        <v>6000</v>
      </c>
      <c r="G7" s="389">
        <v>6000</v>
      </c>
    </row>
    <row r="8" spans="1:7" ht="17.25" customHeight="1">
      <c r="A8" s="388" t="s">
        <v>103</v>
      </c>
      <c r="B8" s="630">
        <v>70</v>
      </c>
      <c r="C8" s="389">
        <f>příjmy!E8</f>
        <v>224.5</v>
      </c>
      <c r="D8" s="390">
        <v>100</v>
      </c>
      <c r="E8" s="390">
        <v>100</v>
      </c>
      <c r="F8" s="390">
        <v>100</v>
      </c>
      <c r="G8" s="390">
        <v>100</v>
      </c>
    </row>
    <row r="9" spans="1:7" ht="17.25" customHeight="1">
      <c r="A9" s="388" t="s">
        <v>104</v>
      </c>
      <c r="B9" s="630">
        <v>500</v>
      </c>
      <c r="C9" s="389">
        <f>příjmy!E9</f>
        <v>600</v>
      </c>
      <c r="D9" s="390">
        <v>500</v>
      </c>
      <c r="E9" s="390">
        <v>500</v>
      </c>
      <c r="F9" s="390">
        <v>500</v>
      </c>
      <c r="G9" s="390">
        <v>500</v>
      </c>
    </row>
    <row r="10" spans="1:7" ht="17.25" customHeight="1">
      <c r="A10" s="388" t="s">
        <v>755</v>
      </c>
      <c r="B10" s="630">
        <v>13500</v>
      </c>
      <c r="C10" s="389">
        <f>příjmy!E10</f>
        <v>16000</v>
      </c>
      <c r="D10" s="390">
        <v>16000</v>
      </c>
      <c r="E10" s="390">
        <v>16000</v>
      </c>
      <c r="F10" s="390">
        <v>16000</v>
      </c>
      <c r="G10" s="390">
        <v>16000</v>
      </c>
    </row>
    <row r="11" spans="1:7" ht="17.25" customHeight="1">
      <c r="A11" s="391" t="s">
        <v>129</v>
      </c>
      <c r="B11" s="630">
        <v>9500</v>
      </c>
      <c r="C11" s="389">
        <f>příjmy!E11</f>
        <v>6500</v>
      </c>
      <c r="D11" s="389">
        <v>6500</v>
      </c>
      <c r="E11" s="389">
        <v>6500</v>
      </c>
      <c r="F11" s="389">
        <v>6500</v>
      </c>
      <c r="G11" s="389">
        <v>6500</v>
      </c>
    </row>
    <row r="12" spans="1:7" ht="17.25" customHeight="1">
      <c r="A12" s="388" t="s">
        <v>40</v>
      </c>
      <c r="B12" s="630">
        <v>20780</v>
      </c>
      <c r="C12" s="389">
        <f>příjmy!E12</f>
        <v>18000</v>
      </c>
      <c r="D12" s="389">
        <v>16500</v>
      </c>
      <c r="E12" s="389">
        <v>16500</v>
      </c>
      <c r="F12" s="389">
        <v>17000</v>
      </c>
      <c r="G12" s="389">
        <v>17000</v>
      </c>
    </row>
    <row r="13" spans="1:7" ht="17.25" customHeight="1">
      <c r="A13" s="392" t="s">
        <v>42</v>
      </c>
      <c r="B13" s="631">
        <v>61000</v>
      </c>
      <c r="C13" s="389">
        <f>příjmy!E13</f>
        <v>52000</v>
      </c>
      <c r="D13" s="393">
        <v>52300</v>
      </c>
      <c r="E13" s="393">
        <v>52700</v>
      </c>
      <c r="F13" s="393">
        <v>53100</v>
      </c>
      <c r="G13" s="393">
        <v>53450</v>
      </c>
    </row>
    <row r="14" spans="1:7" ht="30.75" customHeight="1">
      <c r="A14" s="384" t="s">
        <v>43</v>
      </c>
      <c r="B14" s="394">
        <f aca="true" t="shared" si="0" ref="B14:G14">SUM(B4:B13)</f>
        <v>118555</v>
      </c>
      <c r="C14" s="394">
        <f t="shared" si="0"/>
        <v>105129.5</v>
      </c>
      <c r="D14" s="394">
        <f t="shared" si="0"/>
        <v>101205</v>
      </c>
      <c r="E14" s="394">
        <f t="shared" si="0"/>
        <v>101605</v>
      </c>
      <c r="F14" s="394">
        <f t="shared" si="0"/>
        <v>102505</v>
      </c>
      <c r="G14" s="394">
        <f t="shared" si="0"/>
        <v>102855</v>
      </c>
    </row>
    <row r="15" spans="1:7" ht="18" customHeight="1">
      <c r="A15" s="1556" t="s">
        <v>44</v>
      </c>
      <c r="B15" s="1557"/>
      <c r="C15" s="1557"/>
      <c r="D15" s="1557"/>
      <c r="E15" s="1558"/>
      <c r="F15" s="1558"/>
      <c r="G15" s="1559"/>
    </row>
    <row r="16" spans="1:7" ht="17.25" customHeight="1">
      <c r="A16" s="396" t="s">
        <v>97</v>
      </c>
      <c r="B16" s="302">
        <v>803</v>
      </c>
      <c r="C16" s="397">
        <f>příjmy!E16</f>
        <v>0</v>
      </c>
      <c r="D16" s="387">
        <v>0</v>
      </c>
      <c r="E16" s="387">
        <v>0</v>
      </c>
      <c r="F16" s="387">
        <v>0</v>
      </c>
      <c r="G16" s="387">
        <v>0</v>
      </c>
    </row>
    <row r="17" spans="1:7" ht="17.25" customHeight="1">
      <c r="A17" s="398" t="s">
        <v>45</v>
      </c>
      <c r="B17" s="399"/>
      <c r="C17" s="399"/>
      <c r="D17" s="389"/>
      <c r="E17" s="400"/>
      <c r="F17" s="400"/>
      <c r="G17" s="400"/>
    </row>
    <row r="18" spans="1:7" ht="17.25" customHeight="1">
      <c r="A18" s="398" t="s">
        <v>46</v>
      </c>
      <c r="B18" s="399"/>
      <c r="C18" s="399">
        <f>příjmy!E17</f>
        <v>0</v>
      </c>
      <c r="D18" s="389">
        <v>0</v>
      </c>
      <c r="E18" s="389">
        <v>0</v>
      </c>
      <c r="F18" s="389">
        <v>0</v>
      </c>
      <c r="G18" s="389">
        <v>0</v>
      </c>
    </row>
    <row r="19" spans="1:7" ht="17.25" customHeight="1">
      <c r="A19" s="398" t="s">
        <v>47</v>
      </c>
      <c r="B19" s="399">
        <f>B16</f>
        <v>803</v>
      </c>
      <c r="C19" s="399">
        <f>příjmy!E16</f>
        <v>0</v>
      </c>
      <c r="D19" s="399">
        <v>0</v>
      </c>
      <c r="E19" s="399">
        <v>0</v>
      </c>
      <c r="F19" s="399">
        <v>0</v>
      </c>
      <c r="G19" s="399">
        <v>0</v>
      </c>
    </row>
    <row r="20" spans="1:7" ht="17.25" customHeight="1">
      <c r="A20" s="398" t="s">
        <v>48</v>
      </c>
      <c r="B20" s="632">
        <v>6500</v>
      </c>
      <c r="C20" s="401">
        <f>příjmy!E18</f>
        <v>5000</v>
      </c>
      <c r="D20" s="389">
        <v>5000</v>
      </c>
      <c r="E20" s="389">
        <v>5000</v>
      </c>
      <c r="F20" s="389">
        <v>5000</v>
      </c>
      <c r="G20" s="389">
        <v>5000</v>
      </c>
    </row>
    <row r="21" spans="1:7" ht="17.25" customHeight="1">
      <c r="A21" s="398" t="s">
        <v>606</v>
      </c>
      <c r="B21" s="632"/>
      <c r="C21" s="401">
        <v>1000</v>
      </c>
      <c r="D21" s="389">
        <v>1000</v>
      </c>
      <c r="E21" s="389">
        <v>1000</v>
      </c>
      <c r="F21" s="389">
        <v>1000</v>
      </c>
      <c r="G21" s="389">
        <v>1000</v>
      </c>
    </row>
    <row r="22" spans="1:7" ht="17.25" customHeight="1">
      <c r="A22" s="398" t="s">
        <v>49</v>
      </c>
      <c r="B22" s="632">
        <v>1100</v>
      </c>
      <c r="C22" s="401">
        <f>příjmy!E19</f>
        <v>1000</v>
      </c>
      <c r="D22" s="389">
        <v>1200</v>
      </c>
      <c r="E22" s="389">
        <v>1400</v>
      </c>
      <c r="F22" s="389">
        <v>1550</v>
      </c>
      <c r="G22" s="389">
        <v>1600</v>
      </c>
    </row>
    <row r="23" spans="1:7" ht="17.25" customHeight="1">
      <c r="A23" s="398" t="s">
        <v>50</v>
      </c>
      <c r="B23" s="632">
        <v>500</v>
      </c>
      <c r="C23" s="399">
        <f>příjmy!E24</f>
        <v>0</v>
      </c>
      <c r="D23" s="402">
        <v>0</v>
      </c>
      <c r="E23" s="402">
        <v>0</v>
      </c>
      <c r="F23" s="402">
        <v>0</v>
      </c>
      <c r="G23" s="402">
        <v>0</v>
      </c>
    </row>
    <row r="24" spans="1:7" ht="17.25" customHeight="1">
      <c r="A24" s="403" t="s">
        <v>109</v>
      </c>
      <c r="B24" s="633">
        <v>180</v>
      </c>
      <c r="C24" s="404">
        <f>příjmy!E26</f>
        <v>180</v>
      </c>
      <c r="D24" s="390">
        <v>0</v>
      </c>
      <c r="E24" s="390">
        <v>0</v>
      </c>
      <c r="F24" s="390">
        <v>0</v>
      </c>
      <c r="G24" s="390">
        <v>0</v>
      </c>
    </row>
    <row r="25" spans="1:7" ht="30.75" customHeight="1" thickBot="1">
      <c r="A25" s="405" t="s">
        <v>51</v>
      </c>
      <c r="B25" s="406">
        <f>SUM(B16,B20,B22,B23,B24)</f>
        <v>9083</v>
      </c>
      <c r="C25" s="406">
        <f>SUM(C18:C24)</f>
        <v>7180</v>
      </c>
      <c r="D25" s="406">
        <f>SUM(D18:D24)</f>
        <v>7200</v>
      </c>
      <c r="E25" s="406">
        <f>SUM(E18:E24)</f>
        <v>7400</v>
      </c>
      <c r="F25" s="406">
        <f>SUM(F18:F24)</f>
        <v>7550</v>
      </c>
      <c r="G25" s="406">
        <f>SUM(G18:G24)</f>
        <v>7600</v>
      </c>
    </row>
    <row r="26" spans="1:7" ht="24.75" customHeight="1" thickTop="1">
      <c r="A26" s="408" t="s">
        <v>52</v>
      </c>
      <c r="B26" s="409">
        <f aca="true" t="shared" si="1" ref="B26:G26">B14+B25</f>
        <v>127638</v>
      </c>
      <c r="C26" s="409">
        <f t="shared" si="1"/>
        <v>112309.5</v>
      </c>
      <c r="D26" s="410">
        <f t="shared" si="1"/>
        <v>108405</v>
      </c>
      <c r="E26" s="410">
        <f t="shared" si="1"/>
        <v>109005</v>
      </c>
      <c r="F26" s="410">
        <f t="shared" si="1"/>
        <v>110055</v>
      </c>
      <c r="G26" s="410">
        <f t="shared" si="1"/>
        <v>110455</v>
      </c>
    </row>
    <row r="27" spans="1:7" ht="18" customHeight="1">
      <c r="A27" s="1560" t="s">
        <v>53</v>
      </c>
      <c r="B27" s="1561"/>
      <c r="C27" s="1561"/>
      <c r="D27" s="1561"/>
      <c r="E27" s="1493"/>
      <c r="F27" s="1493"/>
      <c r="G27" s="1562"/>
    </row>
    <row r="28" spans="1:8" ht="17.25" customHeight="1">
      <c r="A28" s="396" t="s">
        <v>54</v>
      </c>
      <c r="B28" s="397">
        <v>66084</v>
      </c>
      <c r="C28" s="397">
        <f>příjmy!E31</f>
        <v>56166</v>
      </c>
      <c r="D28" s="387">
        <v>57290</v>
      </c>
      <c r="E28" s="387">
        <v>58436</v>
      </c>
      <c r="F28" s="387">
        <v>60201</v>
      </c>
      <c r="G28" s="387">
        <v>61405</v>
      </c>
      <c r="H28" s="1123"/>
    </row>
    <row r="29" spans="1:8" ht="17.25" customHeight="1">
      <c r="A29" s="398" t="s">
        <v>215</v>
      </c>
      <c r="B29" s="399">
        <v>274369</v>
      </c>
      <c r="C29" s="399">
        <f>příjmy!E33</f>
        <v>265067</v>
      </c>
      <c r="D29" s="389">
        <v>270000</v>
      </c>
      <c r="E29" s="389">
        <v>283576</v>
      </c>
      <c r="F29" s="389">
        <v>289248</v>
      </c>
      <c r="G29" s="389">
        <v>295033</v>
      </c>
      <c r="H29" s="1123"/>
    </row>
    <row r="30" spans="1:8" ht="17.25" customHeight="1">
      <c r="A30" s="403" t="s">
        <v>55</v>
      </c>
      <c r="B30" s="404">
        <v>244555.1</v>
      </c>
      <c r="C30" s="404">
        <f>příjmy!E36</f>
        <v>235000</v>
      </c>
      <c r="D30" s="393">
        <f>227927.7-3143</f>
        <v>224784.7</v>
      </c>
      <c r="E30" s="393">
        <f>210000-13151.9-5592</f>
        <v>191256.1</v>
      </c>
      <c r="F30" s="393">
        <f>200000-19403.3-8119</f>
        <v>172477.7</v>
      </c>
      <c r="G30" s="393">
        <f>190000-27636.3-10722</f>
        <v>151641.7</v>
      </c>
      <c r="H30" s="1123"/>
    </row>
    <row r="31" spans="1:7" ht="30.75" customHeight="1" thickBot="1">
      <c r="A31" s="405" t="s">
        <v>96</v>
      </c>
      <c r="B31" s="406">
        <f aca="true" t="shared" si="2" ref="B31:G31">SUM(B28:B30)</f>
        <v>585008.1</v>
      </c>
      <c r="C31" s="406">
        <f t="shared" si="2"/>
        <v>556233</v>
      </c>
      <c r="D31" s="407">
        <f t="shared" si="2"/>
        <v>552074.7</v>
      </c>
      <c r="E31" s="407">
        <f t="shared" si="2"/>
        <v>533268.1</v>
      </c>
      <c r="F31" s="407">
        <f t="shared" si="2"/>
        <v>521926.7</v>
      </c>
      <c r="G31" s="407">
        <f t="shared" si="2"/>
        <v>508079.7</v>
      </c>
    </row>
    <row r="32" spans="1:7" ht="24.75" customHeight="1" thickTop="1">
      <c r="A32" s="408" t="s">
        <v>56</v>
      </c>
      <c r="B32" s="409">
        <f aca="true" t="shared" si="3" ref="B32:G32">B26+B31</f>
        <v>712646.1</v>
      </c>
      <c r="C32" s="634">
        <f t="shared" si="3"/>
        <v>668542.5</v>
      </c>
      <c r="D32" s="410">
        <f t="shared" si="3"/>
        <v>660479.7</v>
      </c>
      <c r="E32" s="410">
        <f>E26+E31</f>
        <v>642273.1</v>
      </c>
      <c r="F32" s="410">
        <f>F26+F31</f>
        <v>631981.7</v>
      </c>
      <c r="G32" s="410">
        <f t="shared" si="3"/>
        <v>618534.7</v>
      </c>
    </row>
    <row r="33" spans="1:7" ht="18" customHeight="1">
      <c r="A33" s="386" t="s">
        <v>385</v>
      </c>
      <c r="B33" s="399">
        <v>50400</v>
      </c>
      <c r="C33" s="399">
        <f>příjmy!E41</f>
        <v>76084</v>
      </c>
      <c r="D33" s="390">
        <v>30000</v>
      </c>
      <c r="E33" s="389">
        <v>25000</v>
      </c>
      <c r="F33" s="389">
        <v>20000</v>
      </c>
      <c r="G33" s="389">
        <v>18000</v>
      </c>
    </row>
    <row r="34" spans="1:7" ht="18" customHeight="1">
      <c r="A34" s="411" t="s">
        <v>386</v>
      </c>
      <c r="B34" s="399">
        <v>0</v>
      </c>
      <c r="C34" s="399">
        <f>příjmy!E42</f>
        <v>70.8</v>
      </c>
      <c r="D34" s="389">
        <v>0</v>
      </c>
      <c r="E34" s="389">
        <v>0</v>
      </c>
      <c r="F34" s="389">
        <v>0</v>
      </c>
      <c r="G34" s="389">
        <v>0</v>
      </c>
    </row>
    <row r="35" spans="1:7" ht="18" customHeight="1">
      <c r="A35" s="411" t="s">
        <v>731</v>
      </c>
      <c r="B35" s="399">
        <v>0</v>
      </c>
      <c r="C35" s="399">
        <v>1406.1</v>
      </c>
      <c r="D35" s="389"/>
      <c r="E35" s="389"/>
      <c r="F35" s="389"/>
      <c r="G35" s="389"/>
    </row>
    <row r="36" spans="1:7" ht="18" customHeight="1">
      <c r="A36" s="411" t="s">
        <v>561</v>
      </c>
      <c r="B36" s="399">
        <v>1000</v>
      </c>
      <c r="C36" s="399">
        <f>příjmy!E43</f>
        <v>1000</v>
      </c>
      <c r="D36" s="389">
        <v>1000</v>
      </c>
      <c r="E36" s="389">
        <v>1000</v>
      </c>
      <c r="F36" s="389">
        <v>300</v>
      </c>
      <c r="G36" s="389">
        <v>0</v>
      </c>
    </row>
    <row r="37" spans="1:11" ht="18" customHeight="1" thickBot="1">
      <c r="A37" s="412" t="s">
        <v>562</v>
      </c>
      <c r="B37" s="413">
        <v>0</v>
      </c>
      <c r="C37" s="413">
        <f>příjmy!E45</f>
        <v>588.6</v>
      </c>
      <c r="D37" s="414">
        <v>0</v>
      </c>
      <c r="E37" s="414">
        <v>0</v>
      </c>
      <c r="F37" s="414">
        <v>0</v>
      </c>
      <c r="G37" s="414">
        <v>0</v>
      </c>
      <c r="J37" s="233">
        <f>G38-'výdaje výhled 2015'!I43</f>
        <v>0</v>
      </c>
      <c r="K37" s="233"/>
    </row>
    <row r="38" spans="1:7" ht="39" customHeight="1" thickTop="1">
      <c r="A38" s="408" t="s">
        <v>325</v>
      </c>
      <c r="B38" s="409">
        <f aca="true" t="shared" si="4" ref="B38:G38">SUM(B32:B37)</f>
        <v>764046.1</v>
      </c>
      <c r="C38" s="409">
        <f t="shared" si="4"/>
        <v>747692</v>
      </c>
      <c r="D38" s="410">
        <f t="shared" si="4"/>
        <v>691479.7</v>
      </c>
      <c r="E38" s="415">
        <f t="shared" si="4"/>
        <v>668273.1</v>
      </c>
      <c r="F38" s="415">
        <f t="shared" si="4"/>
        <v>652281.7</v>
      </c>
      <c r="G38" s="415">
        <f t="shared" si="4"/>
        <v>636534.7</v>
      </c>
    </row>
    <row r="39" spans="1:7" ht="42" customHeight="1">
      <c r="A39" s="1549" t="s">
        <v>865</v>
      </c>
      <c r="B39" s="1550"/>
      <c r="C39" s="1550"/>
      <c r="D39" s="1550"/>
      <c r="E39" s="1550"/>
      <c r="F39" s="1550"/>
      <c r="G39" s="1550"/>
    </row>
    <row r="41" ht="12.75">
      <c r="D41" s="233"/>
    </row>
  </sheetData>
  <sheetProtection sheet="1"/>
  <mergeCells count="5">
    <mergeCell ref="A39:G39"/>
    <mergeCell ref="A3:D3"/>
    <mergeCell ref="A1:F1"/>
    <mergeCell ref="A15:G15"/>
    <mergeCell ref="A27:G27"/>
  </mergeCells>
  <printOptions horizontalCentered="1"/>
  <pageMargins left="0.15748031496062992" right="0.2755905511811024" top="0.7480314960629921" bottom="0.5511811023622047" header="0.31496062992125984" footer="0.1968503937007874"/>
  <pageSetup horizontalDpi="600" verticalDpi="600" orientation="portrait" paperSize="9" scale="90" r:id="rId1"/>
  <headerFooter alignWithMargins="0">
    <oddFooter>&amp;L&amp;"Times New Roman CE,Obyčejné"&amp;8Rozpočet na rok 2011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="85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D50" sqref="D50"/>
    </sheetView>
  </sheetViews>
  <sheetFormatPr defaultColWidth="9.00390625" defaultRowHeight="12.75"/>
  <cols>
    <col min="1" max="1" width="34.875" style="513" customWidth="1"/>
    <col min="2" max="2" width="15.125" style="513" customWidth="1"/>
    <col min="3" max="3" width="17.25390625" style="513" customWidth="1"/>
    <col min="4" max="9" width="20.75390625" style="512" customWidth="1"/>
    <col min="10" max="11" width="16.25390625" style="512" customWidth="1"/>
    <col min="12" max="12" width="13.00390625" style="513" customWidth="1"/>
    <col min="13" max="16384" width="9.125" style="513" customWidth="1"/>
  </cols>
  <sheetData>
    <row r="1" spans="1:10" ht="30.75" customHeight="1">
      <c r="A1" s="1573" t="s">
        <v>527</v>
      </c>
      <c r="B1" s="1574"/>
      <c r="C1" s="1574"/>
      <c r="D1" s="1574"/>
      <c r="E1" s="1574"/>
      <c r="F1" s="1574"/>
      <c r="G1" s="1574"/>
      <c r="H1" s="1574"/>
      <c r="I1" s="382" t="s">
        <v>553</v>
      </c>
      <c r="J1" s="511"/>
    </row>
    <row r="2" spans="1:11" ht="42.75" customHeight="1">
      <c r="A2" s="514" t="s">
        <v>130</v>
      </c>
      <c r="B2" s="514" t="s">
        <v>100</v>
      </c>
      <c r="C2" s="416" t="s">
        <v>621</v>
      </c>
      <c r="D2" s="515" t="s">
        <v>563</v>
      </c>
      <c r="E2" s="516">
        <v>2011</v>
      </c>
      <c r="F2" s="516">
        <v>2012</v>
      </c>
      <c r="G2" s="516">
        <v>2013</v>
      </c>
      <c r="H2" s="516">
        <v>2014</v>
      </c>
      <c r="I2" s="516">
        <v>2015</v>
      </c>
      <c r="J2" s="513"/>
      <c r="K2" s="513"/>
    </row>
    <row r="3" spans="1:11" ht="17.25" customHeight="1">
      <c r="A3" s="1563" t="s">
        <v>528</v>
      </c>
      <c r="B3" s="635" t="s">
        <v>57</v>
      </c>
      <c r="C3" s="216">
        <f>'[7]výdaje  skutečné 2010'!$D$8</f>
        <v>3375</v>
      </c>
      <c r="D3" s="216">
        <v>1310.3</v>
      </c>
      <c r="E3" s="216">
        <f>výdaje!G13</f>
        <v>3857</v>
      </c>
      <c r="F3" s="216">
        <f>'[22]výdaje výhled'!E$3+'[24]výdaje výhled'!E$3+'[27]výdaje výhled'!E$3</f>
        <v>3548.4</v>
      </c>
      <c r="G3" s="216">
        <f>'[22]výdaje výhled'!F$3+'[24]výdaje výhled'!F$3+'[27]výdaje výhled'!F$3</f>
        <v>3476.7</v>
      </c>
      <c r="H3" s="216">
        <f>'[22]výdaje výhled'!G$3+'[24]výdaje výhled'!G$3+'[27]výdaje výhled'!G$3</f>
        <v>3407.1</v>
      </c>
      <c r="I3" s="216">
        <f>'[22]výdaje výhled'!H$3+'[24]výdaje výhled'!H$3+'[27]výdaje výhled'!H$3</f>
        <v>3339.5</v>
      </c>
      <c r="J3" s="513"/>
      <c r="K3" s="513"/>
    </row>
    <row r="4" spans="1:11" ht="17.25" customHeight="1">
      <c r="A4" s="1575"/>
      <c r="B4" s="635" t="s">
        <v>204</v>
      </c>
      <c r="C4" s="216">
        <f>'[7]výdaje  skutečné 2010'!$E$8</f>
        <v>1500</v>
      </c>
      <c r="D4" s="216">
        <v>454.5</v>
      </c>
      <c r="E4" s="216">
        <f>výdaje!G14</f>
        <v>3251</v>
      </c>
      <c r="F4" s="216">
        <f>'[27]výdaje výhled'!E$4</f>
        <v>2991</v>
      </c>
      <c r="G4" s="216">
        <f>'[27]výdaje výhled'!F$4</f>
        <v>2931</v>
      </c>
      <c r="H4" s="216">
        <f>'[27]výdaje výhled'!G$4</f>
        <v>2872</v>
      </c>
      <c r="I4" s="216">
        <f>'[27]výdaje výhled'!H$4</f>
        <v>2815</v>
      </c>
      <c r="J4" s="513"/>
      <c r="K4" s="513"/>
    </row>
    <row r="5" spans="1:11" ht="17.25" customHeight="1">
      <c r="A5" s="1575"/>
      <c r="B5" s="636"/>
      <c r="C5" s="637">
        <f aca="true" t="shared" si="0" ref="C5:I5">SUM(C3:C4)</f>
        <v>4875</v>
      </c>
      <c r="D5" s="637">
        <f t="shared" si="0"/>
        <v>1764.8</v>
      </c>
      <c r="E5" s="637">
        <f t="shared" si="0"/>
        <v>7108</v>
      </c>
      <c r="F5" s="637">
        <f t="shared" si="0"/>
        <v>6539.4</v>
      </c>
      <c r="G5" s="637">
        <f t="shared" si="0"/>
        <v>6407.7</v>
      </c>
      <c r="H5" s="637">
        <f t="shared" si="0"/>
        <v>6279.1</v>
      </c>
      <c r="I5" s="637">
        <f t="shared" si="0"/>
        <v>6154.5</v>
      </c>
      <c r="J5" s="513"/>
      <c r="K5" s="513"/>
    </row>
    <row r="6" spans="1:11" ht="17.25" customHeight="1">
      <c r="A6" s="1563" t="s">
        <v>281</v>
      </c>
      <c r="B6" s="636" t="s">
        <v>57</v>
      </c>
      <c r="C6" s="217">
        <v>55822</v>
      </c>
      <c r="D6" s="217">
        <v>90433.2</v>
      </c>
      <c r="E6" s="217">
        <f>výdaje!G30</f>
        <v>76817</v>
      </c>
      <c r="F6" s="217">
        <f>'[22]výdaje výhled'!E$6+'[14]výdaje výhled'!E$3</f>
        <v>70668.4</v>
      </c>
      <c r="G6" s="217">
        <f>'[22]výdaje výhled'!F$6+'[14]výdaje výhled'!F$3</f>
        <v>69249.9</v>
      </c>
      <c r="H6" s="217">
        <f>'[22]výdaje výhled'!G$6+'[14]výdaje výhled'!G$3</f>
        <v>67871</v>
      </c>
      <c r="I6" s="217">
        <f>'[22]výdaje výhled'!H$6+'[14]výdaje výhled'!H$3</f>
        <v>66513.3</v>
      </c>
      <c r="J6" s="513"/>
      <c r="K6" s="513"/>
    </row>
    <row r="7" spans="1:11" ht="17.25" customHeight="1">
      <c r="A7" s="1567"/>
      <c r="B7" s="636" t="s">
        <v>204</v>
      </c>
      <c r="C7" s="217">
        <v>49700</v>
      </c>
      <c r="D7" s="217">
        <v>31028.6</v>
      </c>
      <c r="E7" s="217">
        <f>výdaje!G31</f>
        <v>21081.9</v>
      </c>
      <c r="F7" s="217">
        <f>'[22]výdaje výhled'!E$7+'[13]výdaje výhled'!E$3+'[14]výdaje výhled'!E$4</f>
        <v>19391.7</v>
      </c>
      <c r="G7" s="217">
        <f>'[22]výdaje výhled'!F$7+'[13]výdaje výhled'!F$3+'[14]výdaje výhled'!F$4</f>
        <v>19002.6</v>
      </c>
      <c r="H7" s="217">
        <f>'[22]výdaje výhled'!G$7+'[13]výdaje výhled'!G$3+'[14]výdaje výhled'!G$4</f>
        <v>18613.6</v>
      </c>
      <c r="I7" s="217">
        <f>'[22]výdaje výhled'!H$7+'[13]výdaje výhled'!H$3+'[14]výdaje výhled'!H$4</f>
        <v>18239.7</v>
      </c>
      <c r="J7" s="513"/>
      <c r="K7" s="513"/>
    </row>
    <row r="8" spans="1:11" ht="17.25" customHeight="1">
      <c r="A8" s="1567"/>
      <c r="B8" s="636" t="s">
        <v>61</v>
      </c>
      <c r="C8" s="217">
        <v>800</v>
      </c>
      <c r="D8" s="217">
        <v>647</v>
      </c>
      <c r="E8" s="217">
        <f>výdaje!G32</f>
        <v>700</v>
      </c>
      <c r="F8" s="217">
        <f>'[14]výdaje výhled'!E$5</f>
        <v>650</v>
      </c>
      <c r="G8" s="217">
        <f>'[14]výdaje výhled'!F$5</f>
        <v>640</v>
      </c>
      <c r="H8" s="217">
        <f>'[14]výdaje výhled'!G$5</f>
        <v>620</v>
      </c>
      <c r="I8" s="217">
        <f>'[14]výdaje výhled'!H$5</f>
        <v>610</v>
      </c>
      <c r="J8" s="513"/>
      <c r="K8" s="513"/>
    </row>
    <row r="9" spans="1:11" ht="17.25" customHeight="1">
      <c r="A9" s="1567"/>
      <c r="B9" s="636"/>
      <c r="C9" s="637">
        <f aca="true" t="shared" si="1" ref="C9:I9">SUM(C6:C8)</f>
        <v>106322</v>
      </c>
      <c r="D9" s="637">
        <f t="shared" si="1"/>
        <v>122108.79999999999</v>
      </c>
      <c r="E9" s="637">
        <f t="shared" si="1"/>
        <v>98598.9</v>
      </c>
      <c r="F9" s="637">
        <f t="shared" si="1"/>
        <v>90710.09999999999</v>
      </c>
      <c r="G9" s="637">
        <f t="shared" si="1"/>
        <v>88892.5</v>
      </c>
      <c r="H9" s="637">
        <f t="shared" si="1"/>
        <v>87104.6</v>
      </c>
      <c r="I9" s="637">
        <f t="shared" si="1"/>
        <v>85363</v>
      </c>
      <c r="J9" s="513"/>
      <c r="K9" s="513"/>
    </row>
    <row r="10" spans="1:11" ht="17.25" customHeight="1">
      <c r="A10" s="1563" t="s">
        <v>128</v>
      </c>
      <c r="B10" s="636" t="s">
        <v>57</v>
      </c>
      <c r="C10" s="217">
        <v>14800</v>
      </c>
      <c r="D10" s="217">
        <v>1221</v>
      </c>
      <c r="E10" s="217">
        <f>výdaje!G41</f>
        <v>8700</v>
      </c>
      <c r="F10" s="217">
        <f>'[11]výdaje výhled'!E$3</f>
        <v>9660</v>
      </c>
      <c r="G10" s="217">
        <f>'[11]výdaje výhled'!F$3</f>
        <v>9466.8</v>
      </c>
      <c r="H10" s="217">
        <f>'[11]výdaje výhled'!G$3</f>
        <v>9277.4</v>
      </c>
      <c r="I10" s="217">
        <f>'[11]výdaje výhled'!H$3</f>
        <v>9091.8</v>
      </c>
      <c r="J10" s="513"/>
      <c r="K10" s="513"/>
    </row>
    <row r="11" spans="1:11" ht="17.25" customHeight="1">
      <c r="A11" s="1563"/>
      <c r="B11" s="636" t="s">
        <v>204</v>
      </c>
      <c r="C11" s="217">
        <v>0</v>
      </c>
      <c r="D11" s="217">
        <v>8324</v>
      </c>
      <c r="E11" s="217">
        <f>výdaje!G42</f>
        <v>16800</v>
      </c>
      <c r="F11" s="217">
        <f>'[11]výdaje výhled'!E$4</f>
        <v>0</v>
      </c>
      <c r="G11" s="217">
        <f>'[11]výdaje výhled'!F$4</f>
        <v>0</v>
      </c>
      <c r="H11" s="217">
        <f>'[11]výdaje výhled'!G$4</f>
        <v>0</v>
      </c>
      <c r="I11" s="217">
        <f>'[11]výdaje výhled'!H$4</f>
        <v>0</v>
      </c>
      <c r="J11" s="513"/>
      <c r="K11" s="513"/>
    </row>
    <row r="12" spans="1:11" ht="17.25" customHeight="1">
      <c r="A12" s="1567"/>
      <c r="B12" s="636"/>
      <c r="C12" s="637">
        <f aca="true" t="shared" si="2" ref="C12:I12">SUM(C10:C11)</f>
        <v>14800</v>
      </c>
      <c r="D12" s="637">
        <f t="shared" si="2"/>
        <v>9545</v>
      </c>
      <c r="E12" s="637">
        <f t="shared" si="2"/>
        <v>25500</v>
      </c>
      <c r="F12" s="637">
        <f t="shared" si="2"/>
        <v>9660</v>
      </c>
      <c r="G12" s="637">
        <f t="shared" si="2"/>
        <v>9466.8</v>
      </c>
      <c r="H12" s="637">
        <f t="shared" si="2"/>
        <v>9277.4</v>
      </c>
      <c r="I12" s="637">
        <f t="shared" si="2"/>
        <v>9091.8</v>
      </c>
      <c r="J12" s="513"/>
      <c r="K12" s="513"/>
    </row>
    <row r="13" spans="1:11" ht="17.25" customHeight="1">
      <c r="A13" s="1563" t="s">
        <v>126</v>
      </c>
      <c r="B13" s="636" t="s">
        <v>57</v>
      </c>
      <c r="C13" s="217">
        <v>120267.8</v>
      </c>
      <c r="D13" s="217">
        <v>140853.6</v>
      </c>
      <c r="E13" s="217">
        <f>výdaje!G126</f>
        <v>120774.4</v>
      </c>
      <c r="F13" s="217">
        <f>'[12]výdaje výhled'!E$10</f>
        <v>117975.6</v>
      </c>
      <c r="G13" s="217">
        <f>'[12]výdaje výhled'!F$10</f>
        <v>108727</v>
      </c>
      <c r="H13" s="217">
        <f>'[12]výdaje výhled'!G$10</f>
        <v>106523.29999999999</v>
      </c>
      <c r="I13" s="217">
        <f>'[12]výdaje výhled'!H$10</f>
        <v>104363.6</v>
      </c>
      <c r="J13" s="513"/>
      <c r="K13" s="513"/>
    </row>
    <row r="14" spans="1:11" ht="17.25" customHeight="1">
      <c r="A14" s="1572"/>
      <c r="B14" s="636" t="s">
        <v>204</v>
      </c>
      <c r="C14" s="217">
        <v>84620</v>
      </c>
      <c r="D14" s="217">
        <v>81964.6</v>
      </c>
      <c r="E14" s="217">
        <f>výdaje!G127</f>
        <v>62510</v>
      </c>
      <c r="F14" s="217">
        <f>'[12]výdaje výhled'!E$11+'[13]výdaje výhled'!E$8+'[22]výdaje výhled'!E$10</f>
        <v>57508.8</v>
      </c>
      <c r="G14" s="217">
        <f>'[12]výdaje výhled'!F$11+'[13]výdaje výhled'!F$8+'[22]výdaje výhled'!F$10</f>
        <v>56358.1</v>
      </c>
      <c r="H14" s="217">
        <f>'[22]výdaje výhled'!G$10+'[12]výdaje výhled'!G$11+'[13]výdaje výhled'!G$8</f>
        <v>55231.6</v>
      </c>
      <c r="I14" s="217">
        <f>'[12]výdaje výhled'!H$11+'[13]výdaje výhled'!H$8+'[22]výdaje výhled'!H$10</f>
        <v>54126.2</v>
      </c>
      <c r="J14" s="513"/>
      <c r="K14" s="513"/>
    </row>
    <row r="15" spans="1:11" ht="17.25" customHeight="1">
      <c r="A15" s="1572"/>
      <c r="B15" s="636" t="s">
        <v>61</v>
      </c>
      <c r="C15" s="217">
        <v>2650</v>
      </c>
      <c r="D15" s="217">
        <v>2803</v>
      </c>
      <c r="E15" s="217">
        <f>výdaje!G128</f>
        <v>2030</v>
      </c>
      <c r="F15" s="217">
        <f>'[12]výdaje výhled'!E$12</f>
        <v>1500</v>
      </c>
      <c r="G15" s="217">
        <f>'[12]výdaje výhled'!F$12</f>
        <v>1500</v>
      </c>
      <c r="H15" s="217">
        <f>'[12]výdaje výhled'!G$12</f>
        <v>1500</v>
      </c>
      <c r="I15" s="217">
        <f>'[12]výdaje výhled'!H$12</f>
        <v>1500</v>
      </c>
      <c r="J15" s="513"/>
      <c r="K15" s="513"/>
    </row>
    <row r="16" spans="1:11" ht="17.25" customHeight="1">
      <c r="A16" s="1572"/>
      <c r="B16" s="636"/>
      <c r="C16" s="637">
        <f aca="true" t="shared" si="3" ref="C16:I16">SUM(C13:C15)</f>
        <v>207537.8</v>
      </c>
      <c r="D16" s="637">
        <f t="shared" si="3"/>
        <v>225621.2</v>
      </c>
      <c r="E16" s="637">
        <f t="shared" si="3"/>
        <v>185314.4</v>
      </c>
      <c r="F16" s="637">
        <f t="shared" si="3"/>
        <v>176984.40000000002</v>
      </c>
      <c r="G16" s="637">
        <f t="shared" si="3"/>
        <v>166585.1</v>
      </c>
      <c r="H16" s="637">
        <f t="shared" si="3"/>
        <v>163254.9</v>
      </c>
      <c r="I16" s="637">
        <f t="shared" si="3"/>
        <v>159989.8</v>
      </c>
      <c r="J16" s="513"/>
      <c r="K16" s="513"/>
    </row>
    <row r="17" spans="1:11" ht="17.25" customHeight="1">
      <c r="A17" s="1563" t="s">
        <v>210</v>
      </c>
      <c r="B17" s="636" t="s">
        <v>57</v>
      </c>
      <c r="C17" s="217">
        <v>34100</v>
      </c>
      <c r="D17" s="217">
        <v>148857</v>
      </c>
      <c r="E17" s="217">
        <f>výdaje!G164</f>
        <v>34088</v>
      </c>
      <c r="F17" s="217">
        <f>'[15]výdaje výhled'!E$3+'[16]výdaje výhled'!E$9+'[16]výdaje výhled'!E$3+'[27]výdaje výhled'!E$7</f>
        <v>29521</v>
      </c>
      <c r="G17" s="217">
        <f>'[15]výdaje výhled'!F$3+'[16]výdaje výhled'!F$9+'[16]výdaje výhled'!F$3+'[27]výdaje výhled'!F$7</f>
        <v>28930</v>
      </c>
      <c r="H17" s="217">
        <f>'[15]výdaje výhled'!G$3+'[16]výdaje výhled'!G$9+'[16]výdaje výhled'!G$3+'[27]výdaje výhled'!G$7</f>
        <v>28351.4</v>
      </c>
      <c r="I17" s="217">
        <f>'[15]výdaje výhled'!H$3+'[16]výdaje výhled'!H$9+'[16]výdaje výhled'!H$3+'[27]výdaje výhled'!H$7</f>
        <v>27784.7</v>
      </c>
      <c r="J17" s="513"/>
      <c r="K17" s="513"/>
    </row>
    <row r="18" spans="1:11" ht="15.75" customHeight="1">
      <c r="A18" s="1567"/>
      <c r="B18" s="636" t="s">
        <v>204</v>
      </c>
      <c r="C18" s="217">
        <v>0</v>
      </c>
      <c r="D18" s="217">
        <v>0</v>
      </c>
      <c r="E18" s="217">
        <f>výdaje!G165</f>
        <v>0</v>
      </c>
      <c r="F18" s="217">
        <f>'[13]výdaje výhled'!E$11+'[16]výdaje výhled'!E$4+'[16]výdaje výhled'!E$10</f>
        <v>0</v>
      </c>
      <c r="G18" s="217">
        <f>'[13]výdaje výhled'!F$11+'[16]výdaje výhled'!F$4+'[16]výdaje výhled'!F$10</f>
        <v>0</v>
      </c>
      <c r="H18" s="217">
        <f>'[13]výdaje výhled'!G$11+'[16]výdaje výhled'!G$4+'[16]výdaje výhled'!G$10</f>
        <v>0</v>
      </c>
      <c r="I18" s="217">
        <f>'[13]výdaje výhled'!H$11+'[16]výdaje výhled'!H$4+'[16]výdaje výhled'!H$10</f>
        <v>0</v>
      </c>
      <c r="J18" s="513"/>
      <c r="K18" s="513"/>
    </row>
    <row r="19" spans="1:11" ht="16.5" customHeight="1" hidden="1">
      <c r="A19" s="1567"/>
      <c r="B19" s="636" t="s">
        <v>529</v>
      </c>
      <c r="C19" s="217">
        <v>0</v>
      </c>
      <c r="D19" s="217"/>
      <c r="E19" s="217"/>
      <c r="F19" s="217"/>
      <c r="G19" s="217"/>
      <c r="H19" s="217"/>
      <c r="I19" s="217"/>
      <c r="J19" s="513"/>
      <c r="K19" s="513"/>
    </row>
    <row r="20" spans="1:11" ht="17.25" customHeight="1">
      <c r="A20" s="1567"/>
      <c r="B20" s="636" t="s">
        <v>61</v>
      </c>
      <c r="C20" s="217">
        <v>2770</v>
      </c>
      <c r="D20" s="217">
        <v>1618</v>
      </c>
      <c r="E20" s="217">
        <f>výdaje!G166</f>
        <v>2600</v>
      </c>
      <c r="F20" s="217">
        <f>'[16]výdaje výhled'!E$5</f>
        <v>2392</v>
      </c>
      <c r="G20" s="217">
        <f>'[16]výdaje výhled'!F$5</f>
        <v>2344.2</v>
      </c>
      <c r="H20" s="217">
        <f>'[16]výdaje výhled'!G$5</f>
        <v>2297.3</v>
      </c>
      <c r="I20" s="217">
        <f>'[16]výdaje výhled'!H$5</f>
        <v>2251.4</v>
      </c>
      <c r="J20" s="513"/>
      <c r="K20" s="513"/>
    </row>
    <row r="21" spans="1:11" ht="17.25" customHeight="1">
      <c r="A21" s="1567"/>
      <c r="B21" s="636"/>
      <c r="C21" s="637">
        <f aca="true" t="shared" si="4" ref="C21:I21">SUM(C17:C20)</f>
        <v>36870</v>
      </c>
      <c r="D21" s="637">
        <f t="shared" si="4"/>
        <v>150475</v>
      </c>
      <c r="E21" s="637">
        <f t="shared" si="4"/>
        <v>36688</v>
      </c>
      <c r="F21" s="637">
        <f t="shared" si="4"/>
        <v>31913</v>
      </c>
      <c r="G21" s="637">
        <f t="shared" si="4"/>
        <v>31274.2</v>
      </c>
      <c r="H21" s="637">
        <f t="shared" si="4"/>
        <v>30648.7</v>
      </c>
      <c r="I21" s="637">
        <f t="shared" si="4"/>
        <v>30036.100000000002</v>
      </c>
      <c r="J21" s="513"/>
      <c r="K21" s="513"/>
    </row>
    <row r="22" spans="1:11" ht="17.25" customHeight="1">
      <c r="A22" s="1563" t="s">
        <v>125</v>
      </c>
      <c r="B22" s="636" t="s">
        <v>57</v>
      </c>
      <c r="C22" s="217">
        <v>56290.3</v>
      </c>
      <c r="D22" s="217">
        <v>52504.7</v>
      </c>
      <c r="E22" s="217">
        <f>výdaje!G191</f>
        <v>47483</v>
      </c>
      <c r="F22" s="217">
        <f>'[13]výdaje výhled'!E$13+'[21]výdaje výhled'!E$3+'[18]výdaje výhled'!E$3+'[20]výdaje výhled'!E$4+'[19]výdaje výhled'!E$3+'[12]výdaje výhled'!E$15+'[12]výdaje výhled'!E$20+'[27]výdaje výhled'!E$11</f>
        <v>45496.5</v>
      </c>
      <c r="G22" s="217">
        <f>'[13]výdaje výhled'!F$13+'[21]výdaje výhled'!F$3+'[18]výdaje výhled'!F$3+'[20]výdaje výhled'!F$4+'[19]výdaje výhled'!F$3+'[12]výdaje výhled'!F$15+'[12]výdaje výhled'!F$20+'[27]výdaje výhled'!F$11</f>
        <v>44532.8</v>
      </c>
      <c r="H22" s="217">
        <f>'[13]výdaje výhled'!G$13+'[21]výdaje výhled'!G$3+'[18]výdaje výhled'!G$3+'[20]výdaje výhled'!G$4+'[19]výdaje výhled'!G$3+'[12]výdaje výhled'!G$15+'[12]výdaje výhled'!G$20+'[27]výdaje výhled'!G$11</f>
        <v>43606.4</v>
      </c>
      <c r="I22" s="217">
        <f>'[13]výdaje výhled'!H$13+'[21]výdaje výhled'!H$3+'[18]výdaje výhled'!H$3+'[20]výdaje výhled'!H$4+'[19]výdaje výhled'!H$3+'[12]výdaje výhled'!H$15+'[12]výdaje výhled'!H$20+'[27]výdaje výhled'!H$11</f>
        <v>42700.3</v>
      </c>
      <c r="J22" s="513"/>
      <c r="K22" s="513"/>
    </row>
    <row r="23" spans="1:11" ht="17.25" customHeight="1">
      <c r="A23" s="1564"/>
      <c r="B23" s="636" t="s">
        <v>204</v>
      </c>
      <c r="C23" s="217">
        <v>600</v>
      </c>
      <c r="D23" s="217">
        <v>8502.3</v>
      </c>
      <c r="E23" s="217">
        <f>výdaje!G192</f>
        <v>600</v>
      </c>
      <c r="F23" s="217">
        <f>'[12]výdaje výhled'!E$16</f>
        <v>0</v>
      </c>
      <c r="G23" s="217">
        <f>'[12]výdaje výhled'!F$16</f>
        <v>0</v>
      </c>
      <c r="H23" s="217">
        <f>'[12]výdaje výhled'!G$16</f>
        <v>0</v>
      </c>
      <c r="I23" s="217">
        <f>'[12]výdaje výhled'!H$16</f>
        <v>0</v>
      </c>
      <c r="J23" s="513"/>
      <c r="K23" s="513"/>
    </row>
    <row r="24" spans="1:11" ht="17.25" customHeight="1">
      <c r="A24" s="1564"/>
      <c r="B24" s="636" t="s">
        <v>61</v>
      </c>
      <c r="C24" s="217">
        <v>1670</v>
      </c>
      <c r="D24" s="217">
        <v>1184</v>
      </c>
      <c r="E24" s="217">
        <f>výdaje!G193</f>
        <v>4185</v>
      </c>
      <c r="F24" s="217">
        <f>'[18]výdaje výhled'!E$4+'[12]výdaje výhled'!E$17</f>
        <v>1900</v>
      </c>
      <c r="G24" s="217">
        <f>'[18]výdaje výhled'!F$4+'[12]výdaje výhled'!F$17</f>
        <v>1900</v>
      </c>
      <c r="H24" s="217">
        <f>'[18]výdaje výhled'!G$4+'[12]výdaje výhled'!G$17</f>
        <v>1900</v>
      </c>
      <c r="I24" s="217">
        <f>'[18]výdaje výhled'!H$4+'[12]výdaje výhled'!H$17</f>
        <v>1900</v>
      </c>
      <c r="J24" s="513"/>
      <c r="K24" s="513"/>
    </row>
    <row r="25" spans="1:11" ht="17.25" customHeight="1">
      <c r="A25" s="1564"/>
      <c r="B25" s="636"/>
      <c r="C25" s="637">
        <f aca="true" t="shared" si="5" ref="C25:I25">SUM(C22:C24)</f>
        <v>58560.3</v>
      </c>
      <c r="D25" s="637">
        <f t="shared" si="5"/>
        <v>62191</v>
      </c>
      <c r="E25" s="637">
        <f t="shared" si="5"/>
        <v>52268</v>
      </c>
      <c r="F25" s="637">
        <f t="shared" si="5"/>
        <v>47396.5</v>
      </c>
      <c r="G25" s="637">
        <f t="shared" si="5"/>
        <v>46432.8</v>
      </c>
      <c r="H25" s="637">
        <f t="shared" si="5"/>
        <v>45506.4</v>
      </c>
      <c r="I25" s="637">
        <f t="shared" si="5"/>
        <v>44600.3</v>
      </c>
      <c r="J25" s="513"/>
      <c r="K25" s="513"/>
    </row>
    <row r="26" spans="1:11" ht="17.25" customHeight="1">
      <c r="A26" s="1563" t="s">
        <v>124</v>
      </c>
      <c r="B26" s="636" t="s">
        <v>57</v>
      </c>
      <c r="C26" s="217">
        <v>4480</v>
      </c>
      <c r="D26" s="217">
        <v>4319.3</v>
      </c>
      <c r="E26" s="217">
        <f>výdaje!G200</f>
        <v>4320</v>
      </c>
      <c r="F26" s="217">
        <f>'[15]výdaje výhled'!E$11</f>
        <v>3974.4</v>
      </c>
      <c r="G26" s="217">
        <f>'[15]výdaje výhled'!F$11</f>
        <v>3894.9</v>
      </c>
      <c r="H26" s="217">
        <f>'[15]výdaje výhled'!G$11</f>
        <v>3817</v>
      </c>
      <c r="I26" s="217">
        <f>'[15]výdaje výhled'!H$11</f>
        <v>3740.7</v>
      </c>
      <c r="J26" s="513"/>
      <c r="K26" s="513"/>
    </row>
    <row r="27" spans="1:11" ht="17.25" customHeight="1">
      <c r="A27" s="1564"/>
      <c r="B27" s="636" t="s">
        <v>204</v>
      </c>
      <c r="C27" s="217">
        <v>150</v>
      </c>
      <c r="D27" s="217">
        <f>výdaje!F201</f>
        <v>150</v>
      </c>
      <c r="E27" s="217">
        <f>výdaje!G201</f>
        <v>0</v>
      </c>
      <c r="F27" s="217">
        <f>'[15]výdaje výhled'!E$12</f>
        <v>0</v>
      </c>
      <c r="G27" s="217">
        <f>'[15]výdaje výhled'!F$12</f>
        <v>0</v>
      </c>
      <c r="H27" s="217">
        <f>'[15]výdaje výhled'!G$12</f>
        <v>0</v>
      </c>
      <c r="I27" s="217">
        <f>'[15]výdaje výhled'!H$12</f>
        <v>0</v>
      </c>
      <c r="J27" s="513"/>
      <c r="K27" s="513"/>
    </row>
    <row r="28" spans="1:11" ht="17.25" customHeight="1">
      <c r="A28" s="1564"/>
      <c r="B28" s="636"/>
      <c r="C28" s="637">
        <f aca="true" t="shared" si="6" ref="C28:I28">SUM(C26:C27)</f>
        <v>4630</v>
      </c>
      <c r="D28" s="637">
        <f t="shared" si="6"/>
        <v>4469.3</v>
      </c>
      <c r="E28" s="637">
        <f t="shared" si="6"/>
        <v>4320</v>
      </c>
      <c r="F28" s="637">
        <f t="shared" si="6"/>
        <v>3974.4</v>
      </c>
      <c r="G28" s="637">
        <f t="shared" si="6"/>
        <v>3894.9</v>
      </c>
      <c r="H28" s="637">
        <f t="shared" si="6"/>
        <v>3817</v>
      </c>
      <c r="I28" s="637">
        <f t="shared" si="6"/>
        <v>3740.7</v>
      </c>
      <c r="J28" s="513"/>
      <c r="K28" s="513"/>
    </row>
    <row r="29" spans="1:11" ht="17.25" customHeight="1">
      <c r="A29" s="1563" t="s">
        <v>212</v>
      </c>
      <c r="B29" s="636" t="s">
        <v>57</v>
      </c>
      <c r="C29" s="217">
        <v>7500</v>
      </c>
      <c r="D29" s="217">
        <v>2524.5</v>
      </c>
      <c r="E29" s="217">
        <f>výdaje!G224</f>
        <v>4362</v>
      </c>
      <c r="F29" s="217">
        <f>'[13]výdaje výhled'!E$21+'[14]výdaje výhled'!E$9+'[22]výdaje výhled'!E$17+'[16]výdaje výhled'!E$14+'[15]výdaje výhled'!E$16+'[27]výdaje výhled'!E$16</f>
        <v>4102.9</v>
      </c>
      <c r="G29" s="217">
        <f>'[13]výdaje výhled'!F$21+'[14]výdaje výhled'!F$9+'[22]výdaje výhled'!F$17+'[16]výdaje výhled'!F$14+'[15]výdaje výhled'!F$16+'[27]výdaje výhled'!F$16</f>
        <v>4029.1</v>
      </c>
      <c r="H29" s="217">
        <f>'[13]výdaje výhled'!G$21+'[14]výdaje výhled'!G$9+'[22]výdaje výhled'!G$17+'[16]výdaje výhled'!G$14+'[15]výdaje výhled'!G$16+'[27]výdaje výhled'!G$16</f>
        <v>3956.7000000000003</v>
      </c>
      <c r="I29" s="217">
        <f>'[13]výdaje výhled'!H$21+'[14]výdaje výhled'!H$9+'[22]výdaje výhled'!H$17+'[16]výdaje výhled'!H$14+'[15]výdaje výhled'!H$16+'[27]výdaje výhled'!H$16</f>
        <v>3883.7</v>
      </c>
      <c r="J29" s="513"/>
      <c r="K29" s="513"/>
    </row>
    <row r="30" spans="1:11" ht="17.25" customHeight="1">
      <c r="A30" s="1567"/>
      <c r="B30" s="636" t="s">
        <v>204</v>
      </c>
      <c r="C30" s="217">
        <v>42330</v>
      </c>
      <c r="D30" s="217">
        <v>53914.5</v>
      </c>
      <c r="E30" s="217">
        <f>výdaje!G225</f>
        <v>17770</v>
      </c>
      <c r="F30" s="217">
        <f>'[13]výdaje výhled'!E$22+'[27]výdaje výhled'!E$17</f>
        <v>26039</v>
      </c>
      <c r="G30" s="217">
        <f>'[13]výdaje výhled'!F$22+'[27]výdaje výhled'!F$17</f>
        <v>25518.3</v>
      </c>
      <c r="H30" s="217">
        <f>'[13]výdaje výhled'!G$22+'[27]výdaje výhled'!G$17</f>
        <v>25015.8</v>
      </c>
      <c r="I30" s="217">
        <f>'[13]výdaje výhled'!H$22+'[27]výdaje výhled'!H$17</f>
        <v>24515.4</v>
      </c>
      <c r="J30" s="513"/>
      <c r="K30" s="513"/>
    </row>
    <row r="31" spans="1:11" ht="17.25" customHeight="1">
      <c r="A31" s="1567"/>
      <c r="B31" s="638"/>
      <c r="C31" s="637">
        <f aca="true" t="shared" si="7" ref="C31:I31">SUM(C29:C30)</f>
        <v>49830</v>
      </c>
      <c r="D31" s="637">
        <f t="shared" si="7"/>
        <v>56439</v>
      </c>
      <c r="E31" s="637">
        <f t="shared" si="7"/>
        <v>22132</v>
      </c>
      <c r="F31" s="637">
        <f t="shared" si="7"/>
        <v>30141.9</v>
      </c>
      <c r="G31" s="637">
        <f t="shared" si="7"/>
        <v>29547.399999999998</v>
      </c>
      <c r="H31" s="637">
        <f t="shared" si="7"/>
        <v>28972.5</v>
      </c>
      <c r="I31" s="637">
        <f t="shared" si="7"/>
        <v>28399.100000000002</v>
      </c>
      <c r="J31" s="513"/>
      <c r="K31" s="513"/>
    </row>
    <row r="32" spans="1:11" ht="17.25" customHeight="1">
      <c r="A32" s="1563" t="s">
        <v>213</v>
      </c>
      <c r="B32" s="636" t="s">
        <v>57</v>
      </c>
      <c r="C32" s="217">
        <v>250926</v>
      </c>
      <c r="D32" s="217">
        <v>254039.2</v>
      </c>
      <c r="E32" s="217">
        <f>výdaje!G250</f>
        <v>301047.1</v>
      </c>
      <c r="F32" s="217">
        <f>'[20]výdaje výhled'!E$5+'[13]výdaje výhled'!E$25+'[22]výdaje výhled'!E$20+'[15]výdaje výhled'!E$19+'[17]výdaje výhled'!E$3+'[23]výdaje výhled'!E$8+'[18]výdaje výhled'!E$6+'[16]výdaje výhled'!E$18</f>
        <v>277034</v>
      </c>
      <c r="G32" s="217">
        <f>'[20]výdaje výhled'!F$5+'[13]výdaje výhled'!F$25+'[22]výdaje výhled'!F$20+'[15]výdaje výhled'!F$19+'[17]výdaje výhled'!F$3+'[23]výdaje výhled'!F$8+'[18]výdaje výhled'!F$6+'[16]výdaje výhled'!F$18</f>
        <v>269071.19999999995</v>
      </c>
      <c r="H32" s="217">
        <f>'[20]výdaje výhled'!G$5+'[13]výdaje výhled'!G$25+'[22]výdaje výhled'!G$20+'[15]výdaje výhled'!G$19+'[17]výdaje výhled'!G$3+'[23]výdaje výhled'!G$8+'[18]výdaje výhled'!G$6+'[16]výdaje výhled'!G$18</f>
        <v>261108.90000000002</v>
      </c>
      <c r="I32" s="217">
        <f>'[20]výdaje výhled'!H$5+'[13]výdaje výhled'!H$25+'[22]výdaje výhled'!H$20+'[15]výdaje výhled'!H$19+'[17]výdaje výhled'!H$3+'[23]výdaje výhled'!H$8+'[18]výdaje výhled'!H$6+'[16]výdaje výhled'!H$18</f>
        <v>253202.5</v>
      </c>
      <c r="J32" s="513"/>
      <c r="K32" s="513"/>
    </row>
    <row r="33" spans="1:11" ht="17.25" customHeight="1">
      <c r="A33" s="1567"/>
      <c r="B33" s="636" t="s">
        <v>204</v>
      </c>
      <c r="C33" s="217">
        <v>20260</v>
      </c>
      <c r="D33" s="217">
        <v>2714</v>
      </c>
      <c r="E33" s="217">
        <f>výdaje!G251</f>
        <v>6070</v>
      </c>
      <c r="F33" s="217">
        <f>'[13]výdaje výhled'!E$26+'[22]výdaje výhled'!E$21+'[18]výdaje výhled'!$E$7</f>
        <v>9324</v>
      </c>
      <c r="G33" s="217">
        <f>'[13]výdaje výhled'!F$26+'[22]výdaje výhled'!F$21+'[18]výdaje výhled'!$E$7</f>
        <v>9217.5</v>
      </c>
      <c r="H33" s="217">
        <f>'[13]výdaje výhled'!G$26+'[22]výdaje výhled'!G$21+'[18]výdaje výhled'!$E$7</f>
        <v>9113.2</v>
      </c>
      <c r="I33" s="217">
        <f>'[13]výdaje výhled'!H$26+'[22]výdaje výhled'!H$21+'[18]výdaje výhled'!$E$7</f>
        <v>9010.9</v>
      </c>
      <c r="J33" s="513"/>
      <c r="K33" s="513"/>
    </row>
    <row r="34" spans="1:11" ht="17.25" customHeight="1">
      <c r="A34" s="1567"/>
      <c r="B34" s="636" t="s">
        <v>61</v>
      </c>
      <c r="C34" s="217">
        <v>550</v>
      </c>
      <c r="D34" s="217">
        <v>546</v>
      </c>
      <c r="E34" s="217">
        <f>výdaje!G252</f>
        <v>0</v>
      </c>
      <c r="F34" s="217">
        <v>0</v>
      </c>
      <c r="G34" s="217">
        <v>0</v>
      </c>
      <c r="H34" s="217">
        <v>0</v>
      </c>
      <c r="I34" s="217">
        <v>0</v>
      </c>
      <c r="J34" s="513"/>
      <c r="K34" s="513"/>
    </row>
    <row r="35" spans="1:11" ht="17.25" customHeight="1">
      <c r="A35" s="1567"/>
      <c r="B35" s="636" t="s">
        <v>60</v>
      </c>
      <c r="C35" s="218">
        <v>6575</v>
      </c>
      <c r="D35" s="218">
        <f>výdaje!F253</f>
        <v>6237.1</v>
      </c>
      <c r="E35" s="218">
        <f>výdaje!G253</f>
        <v>6720.599999999999</v>
      </c>
      <c r="F35" s="218">
        <v>6024</v>
      </c>
      <c r="G35" s="218">
        <v>5755</v>
      </c>
      <c r="H35" s="218">
        <v>5531</v>
      </c>
      <c r="I35" s="218">
        <v>5313</v>
      </c>
      <c r="J35" s="513"/>
      <c r="K35" s="513"/>
    </row>
    <row r="36" spans="1:11" ht="17.25" customHeight="1">
      <c r="A36" s="1567"/>
      <c r="B36" s="638"/>
      <c r="C36" s="637">
        <f aca="true" t="shared" si="8" ref="C36:I36">SUM(C32:C35)</f>
        <v>278311</v>
      </c>
      <c r="D36" s="637">
        <f t="shared" si="8"/>
        <v>263536.3</v>
      </c>
      <c r="E36" s="637">
        <f t="shared" si="8"/>
        <v>313837.69999999995</v>
      </c>
      <c r="F36" s="637">
        <f t="shared" si="8"/>
        <v>292382</v>
      </c>
      <c r="G36" s="637">
        <f t="shared" si="8"/>
        <v>284043.69999999995</v>
      </c>
      <c r="H36" s="637">
        <f t="shared" si="8"/>
        <v>275753.10000000003</v>
      </c>
      <c r="I36" s="637">
        <f t="shared" si="8"/>
        <v>267526.4</v>
      </c>
      <c r="J36" s="513"/>
      <c r="K36" s="513"/>
    </row>
    <row r="37" spans="1:11" ht="17.25" customHeight="1">
      <c r="A37" s="638" t="s">
        <v>211</v>
      </c>
      <c r="B37" s="636" t="s">
        <v>57</v>
      </c>
      <c r="C37" s="639">
        <v>2310</v>
      </c>
      <c r="D37" s="639">
        <v>377.6</v>
      </c>
      <c r="E37" s="639">
        <f>výdaje!G264</f>
        <v>1925</v>
      </c>
      <c r="F37" s="639">
        <f>'[17]výdaje výhled'!E$4+'[18]výdaje výhled'!E$11</f>
        <v>1778</v>
      </c>
      <c r="G37" s="639">
        <f>'[17]výdaje výhled'!F$4+'[18]výdaje výhled'!F$11</f>
        <v>1728</v>
      </c>
      <c r="H37" s="639">
        <f>'[17]výdaje výhled'!G$4+'[18]výdaje výhled'!G$11</f>
        <v>1668</v>
      </c>
      <c r="I37" s="639">
        <f>'[17]výdaje výhled'!H$4+'[18]výdaje výhled'!H$11</f>
        <v>1633</v>
      </c>
      <c r="J37" s="513"/>
      <c r="K37" s="513"/>
    </row>
    <row r="38" spans="1:11" ht="17.25" customHeight="1">
      <c r="A38" s="1568" t="s">
        <v>214</v>
      </c>
      <c r="B38" s="636" t="s">
        <v>57</v>
      </c>
      <c r="C38" s="217">
        <f>C3+C6+C10+C13+C17+C22+C26+C29+C32+C37</f>
        <v>549871.1</v>
      </c>
      <c r="D38" s="217">
        <f>D3+D6+D10+D13+D17+D22+D26+D29+D32+D37+D35</f>
        <v>702677.5</v>
      </c>
      <c r="E38" s="217">
        <f>E3+E6+E10+E13+E17+E22+E26+E29+E32+E37</f>
        <v>603373.5</v>
      </c>
      <c r="F38" s="217">
        <f>F3+F6+F10+F13+F17+F22+F26+F29+F32+F37</f>
        <v>563759.2000000001</v>
      </c>
      <c r="G38" s="217">
        <f>G3+G6+G10+G13+G17+G22+G26+G29+G32+G37</f>
        <v>543106.3999999999</v>
      </c>
      <c r="H38" s="217">
        <f>H3+H6+H10+H13+H17+H22+H26+H29+H32+H37</f>
        <v>529587.2</v>
      </c>
      <c r="I38" s="217">
        <f>I3+I6+I10+I13+I17+I22+I26+I29+I32+I37</f>
        <v>516253.10000000003</v>
      </c>
      <c r="J38" s="513"/>
      <c r="K38" s="513"/>
    </row>
    <row r="39" spans="1:11" ht="17.25" customHeight="1">
      <c r="A39" s="1569"/>
      <c r="B39" s="636" t="s">
        <v>204</v>
      </c>
      <c r="C39" s="217">
        <f aca="true" t="shared" si="9" ref="C39:I39">C4+C7+C11+C14+C18+C23+C27+C30+C33</f>
        <v>199160</v>
      </c>
      <c r="D39" s="217">
        <f t="shared" si="9"/>
        <v>187052.5</v>
      </c>
      <c r="E39" s="217">
        <f t="shared" si="9"/>
        <v>128082.9</v>
      </c>
      <c r="F39" s="217">
        <f t="shared" si="9"/>
        <v>115254.5</v>
      </c>
      <c r="G39" s="217">
        <f t="shared" si="9"/>
        <v>113027.5</v>
      </c>
      <c r="H39" s="217">
        <f t="shared" si="9"/>
        <v>110846.2</v>
      </c>
      <c r="I39" s="217">
        <f t="shared" si="9"/>
        <v>108707.19999999998</v>
      </c>
      <c r="J39" s="513"/>
      <c r="K39" s="513"/>
    </row>
    <row r="40" spans="1:11" ht="17.25" customHeight="1">
      <c r="A40" s="1569"/>
      <c r="B40" s="636" t="s">
        <v>61</v>
      </c>
      <c r="C40" s="217">
        <f>C8+C15+C20+C24+C34</f>
        <v>8440</v>
      </c>
      <c r="D40" s="217">
        <f>D8+D15+D20+D24+D34+D19</f>
        <v>6798</v>
      </c>
      <c r="E40" s="217">
        <f>E8+E15+E20+E24+E34</f>
        <v>9515</v>
      </c>
      <c r="F40" s="217">
        <f>F8+F15+F20+F24+F34</f>
        <v>6442</v>
      </c>
      <c r="G40" s="217">
        <f>G8+G15+G20+G24+G34</f>
        <v>6384.2</v>
      </c>
      <c r="H40" s="217">
        <f>H8+H15+H20+H24+H34</f>
        <v>6317.3</v>
      </c>
      <c r="I40" s="217">
        <f>I8+I15+I20+I24+I34</f>
        <v>6261.4</v>
      </c>
      <c r="J40" s="513"/>
      <c r="K40" s="513"/>
    </row>
    <row r="41" spans="1:11" ht="17.25" customHeight="1">
      <c r="A41" s="1569"/>
      <c r="B41" s="636"/>
      <c r="C41" s="639">
        <f>C35+C38+C39+C40</f>
        <v>764046.1</v>
      </c>
      <c r="D41" s="639">
        <f>SUM(D38:D40)</f>
        <v>896528</v>
      </c>
      <c r="E41" s="639">
        <f>E35+E38+E39+E40</f>
        <v>747692</v>
      </c>
      <c r="F41" s="639">
        <f>F35+F38+F39+F40</f>
        <v>691479.7000000001</v>
      </c>
      <c r="G41" s="639">
        <f>G35+G38+G39+G40</f>
        <v>668273.0999999999</v>
      </c>
      <c r="H41" s="639">
        <f>H35+H38+H39+H40</f>
        <v>652281.7</v>
      </c>
      <c r="I41" s="639">
        <f>I35+I38+I39+I40</f>
        <v>636534.7000000001</v>
      </c>
      <c r="J41" s="513"/>
      <c r="K41" s="513"/>
    </row>
    <row r="42" spans="1:11" ht="12" customHeight="1" thickBot="1">
      <c r="A42" s="1570" t="s">
        <v>127</v>
      </c>
      <c r="B42" s="1571"/>
      <c r="C42" s="417"/>
      <c r="D42" s="417">
        <v>0</v>
      </c>
      <c r="E42" s="417"/>
      <c r="F42" s="417"/>
      <c r="G42" s="417"/>
      <c r="H42" s="417"/>
      <c r="I42" s="417"/>
      <c r="J42" s="513"/>
      <c r="K42" s="513"/>
    </row>
    <row r="43" spans="1:11" ht="27.75" customHeight="1" thickTop="1">
      <c r="A43" s="1565" t="s">
        <v>145</v>
      </c>
      <c r="B43" s="1566"/>
      <c r="C43" s="1138">
        <f>C41+C42</f>
        <v>764046.1</v>
      </c>
      <c r="D43" s="1138">
        <f>D5+D9+D12+D16+D21+D25+D28+D31+D36+D37</f>
        <v>896528.0000000001</v>
      </c>
      <c r="E43" s="1138">
        <f>E41+E42</f>
        <v>747692</v>
      </c>
      <c r="F43" s="1138">
        <f>F5+F9+F12+F16+F21+F25+F28+F31+F36+F37</f>
        <v>691479.7000000001</v>
      </c>
      <c r="G43" s="1138">
        <f>G5+G9+G12+G16+G21+G25+G28+G31+G36+G37</f>
        <v>668273.1</v>
      </c>
      <c r="H43" s="1138">
        <f>H5+H9+H12+H16+H21+H25+H28+H31+H36+H37</f>
        <v>652281.7000000001</v>
      </c>
      <c r="I43" s="1138">
        <f>I5+I9+I12+I16+I21+I25+I28+I31+I36+I37</f>
        <v>636534.7</v>
      </c>
      <c r="J43" s="513"/>
      <c r="K43" s="513"/>
    </row>
    <row r="44" spans="1:10" ht="15">
      <c r="A44" s="640"/>
      <c r="B44" s="641"/>
      <c r="C44" s="641"/>
      <c r="D44" s="642"/>
      <c r="E44" s="642"/>
      <c r="F44" s="642"/>
      <c r="G44" s="642"/>
      <c r="H44" s="642"/>
      <c r="I44" s="642"/>
      <c r="J44" s="517"/>
    </row>
    <row r="45" spans="1:9" ht="14.25">
      <c r="A45" s="643"/>
      <c r="B45" s="643"/>
      <c r="C45" s="643"/>
      <c r="D45" s="644"/>
      <c r="E45" s="644"/>
      <c r="F45" s="644"/>
      <c r="G45" s="644"/>
      <c r="H45" s="644"/>
      <c r="I45" s="644"/>
    </row>
    <row r="46" spans="1:9" ht="14.25">
      <c r="A46" s="643"/>
      <c r="B46" s="643"/>
      <c r="C46" s="643"/>
      <c r="D46" s="644"/>
      <c r="E46" s="644"/>
      <c r="F46" s="644"/>
      <c r="G46" s="644"/>
      <c r="H46" s="644"/>
      <c r="I46" s="644"/>
    </row>
    <row r="47" spans="1:9" ht="14.25">
      <c r="A47" s="643"/>
      <c r="B47" s="643"/>
      <c r="C47" s="643"/>
      <c r="D47" s="644"/>
      <c r="E47" s="644"/>
      <c r="F47" s="644"/>
      <c r="G47" s="644"/>
      <c r="H47" s="644"/>
      <c r="I47" s="644"/>
    </row>
  </sheetData>
  <sheetProtection/>
  <mergeCells count="13">
    <mergeCell ref="A13:A16"/>
    <mergeCell ref="A17:A21"/>
    <mergeCell ref="A1:H1"/>
    <mergeCell ref="A3:A5"/>
    <mergeCell ref="A6:A9"/>
    <mergeCell ref="A10:A12"/>
    <mergeCell ref="A22:A25"/>
    <mergeCell ref="A26:A28"/>
    <mergeCell ref="A43:B43"/>
    <mergeCell ref="A29:A31"/>
    <mergeCell ref="A32:A36"/>
    <mergeCell ref="A38:A41"/>
    <mergeCell ref="A42:B42"/>
  </mergeCells>
  <printOptions horizontalCentered="1"/>
  <pageMargins left="0.1968503937007874" right="0.15748031496062992" top="0.15748031496062992" bottom="0" header="0.11811023622047245" footer="0"/>
  <pageSetup horizontalDpi="600" verticalDpi="600" orientation="landscape" paperSize="9" scale="74" r:id="rId1"/>
  <headerFooter alignWithMargins="0">
    <oddFooter>&amp;L&amp;8Rozpočet na rok 2011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Normal="85" zoomScaleSheetLayoutView="100" zoomScalePageLayoutView="0" workbookViewId="0" topLeftCell="A10">
      <selection activeCell="G22" sqref="G22"/>
    </sheetView>
  </sheetViews>
  <sheetFormatPr defaultColWidth="9.00390625" defaultRowHeight="12.75"/>
  <cols>
    <col min="1" max="1" width="39.125" style="19" customWidth="1"/>
    <col min="2" max="3" width="18.625" style="19" customWidth="1"/>
    <col min="4" max="4" width="18.375" style="19" customWidth="1"/>
    <col min="5" max="16384" width="9.125" style="19" customWidth="1"/>
  </cols>
  <sheetData>
    <row r="1" spans="1:4" ht="37.5" customHeight="1">
      <c r="A1" s="1576" t="s">
        <v>583</v>
      </c>
      <c r="B1" s="1577"/>
      <c r="C1" s="1577"/>
      <c r="D1" s="418" t="s">
        <v>492</v>
      </c>
    </row>
    <row r="2" spans="1:4" ht="53.25" customHeight="1" thickBot="1">
      <c r="A2" s="164" t="s">
        <v>622</v>
      </c>
      <c r="B2" s="145" t="s">
        <v>255</v>
      </c>
      <c r="C2" s="145" t="s">
        <v>256</v>
      </c>
      <c r="D2" s="687" t="s">
        <v>105</v>
      </c>
    </row>
    <row r="3" spans="1:4" ht="18" customHeight="1" thickTop="1">
      <c r="A3" s="688" t="s">
        <v>63</v>
      </c>
      <c r="B3" s="112"/>
      <c r="C3" s="578">
        <v>0</v>
      </c>
      <c r="D3" s="689">
        <f>SUM(B3:C3)</f>
        <v>0</v>
      </c>
    </row>
    <row r="4" spans="1:4" ht="18" customHeight="1">
      <c r="A4" s="690" t="s">
        <v>11</v>
      </c>
      <c r="B4" s="899">
        <v>600</v>
      </c>
      <c r="C4" s="125">
        <v>100</v>
      </c>
      <c r="D4" s="143">
        <f>SUM(B4:C4)</f>
        <v>700</v>
      </c>
    </row>
    <row r="5" spans="1:4" ht="18" customHeight="1">
      <c r="A5" s="691">
        <v>516</v>
      </c>
      <c r="B5" s="756">
        <f>SUM(B3:B4)</f>
        <v>600</v>
      </c>
      <c r="C5" s="711">
        <f>SUM(C3:C4)</f>
        <v>100</v>
      </c>
      <c r="D5" s="692">
        <f>SUM(D3:D4)</f>
        <v>700</v>
      </c>
    </row>
    <row r="6" spans="1:4" ht="7.5" customHeight="1" hidden="1">
      <c r="A6" s="693"/>
      <c r="B6" s="1229"/>
      <c r="C6" s="991"/>
      <c r="D6" s="694">
        <f>SUM(B6:C6)</f>
        <v>0</v>
      </c>
    </row>
    <row r="7" spans="1:4" ht="18" customHeight="1">
      <c r="A7" s="696" t="s">
        <v>206</v>
      </c>
      <c r="B7" s="1229">
        <v>0</v>
      </c>
      <c r="C7" s="991"/>
      <c r="D7" s="694">
        <f>SUM(B7:C7)</f>
        <v>0</v>
      </c>
    </row>
    <row r="8" spans="1:4" ht="18" customHeight="1">
      <c r="A8" s="691">
        <v>612</v>
      </c>
      <c r="B8" s="1230">
        <f>SUM(B6:B7)</f>
        <v>0</v>
      </c>
      <c r="C8" s="1231">
        <f>SUM(C6:C7)</f>
        <v>0</v>
      </c>
      <c r="D8" s="697">
        <f>SUM(B8:C8)</f>
        <v>0</v>
      </c>
    </row>
    <row r="9" spans="1:4" ht="11.25" customHeight="1" hidden="1">
      <c r="A9" s="423"/>
      <c r="B9" s="134"/>
      <c r="C9" s="125"/>
      <c r="D9" s="99">
        <f>SUM(B9:C9)</f>
        <v>0</v>
      </c>
    </row>
    <row r="10" spans="1:4" ht="18" customHeight="1">
      <c r="A10" s="154" t="s">
        <v>205</v>
      </c>
      <c r="B10" s="134">
        <v>0</v>
      </c>
      <c r="C10" s="125">
        <v>3251</v>
      </c>
      <c r="D10" s="99">
        <f>SUM(B10:C10)</f>
        <v>3251</v>
      </c>
    </row>
    <row r="11" spans="1:4" ht="18" customHeight="1" thickBot="1">
      <c r="A11" s="698">
        <v>613</v>
      </c>
      <c r="B11" s="761">
        <f>SUM(B9:B10)</f>
        <v>0</v>
      </c>
      <c r="C11" s="927">
        <f>SUM(C9:C10)</f>
        <v>3251</v>
      </c>
      <c r="D11" s="699">
        <f>SUM(D9:D10)</f>
        <v>3251</v>
      </c>
    </row>
    <row r="12" spans="1:4" ht="22.5" customHeight="1" thickTop="1">
      <c r="A12" s="700" t="s">
        <v>6</v>
      </c>
      <c r="B12" s="701">
        <f>B5+B8+B11</f>
        <v>600</v>
      </c>
      <c r="C12" s="702">
        <f>C5+C8+C11</f>
        <v>3351</v>
      </c>
      <c r="D12" s="703">
        <f>D5+D8+D11</f>
        <v>3951</v>
      </c>
    </row>
    <row r="13" spans="1:4" ht="21" customHeight="1">
      <c r="A13" s="10"/>
      <c r="B13" s="10"/>
      <c r="C13" s="10"/>
      <c r="D13" s="10"/>
    </row>
    <row r="14" spans="1:4" ht="32.25" customHeight="1" thickBot="1">
      <c r="A14" s="164" t="s">
        <v>694</v>
      </c>
      <c r="B14" s="145" t="s">
        <v>695</v>
      </c>
      <c r="C14" s="687" t="s">
        <v>105</v>
      </c>
      <c r="D14" s="420"/>
    </row>
    <row r="15" spans="1:4" ht="14.25" hidden="1" thickBot="1" thickTop="1">
      <c r="A15" s="36"/>
      <c r="B15" s="95"/>
      <c r="C15" s="95">
        <f>B15</f>
        <v>0</v>
      </c>
      <c r="D15" s="420"/>
    </row>
    <row r="16" spans="1:4" ht="14.25" hidden="1" thickBot="1" thickTop="1">
      <c r="A16" s="939">
        <v>513</v>
      </c>
      <c r="B16" s="809">
        <f>SUM(B15)</f>
        <v>0</v>
      </c>
      <c r="C16" s="809">
        <f>SUM(C15)</f>
        <v>0</v>
      </c>
      <c r="D16" s="420"/>
    </row>
    <row r="17" spans="1:4" ht="18" customHeight="1" thickTop="1">
      <c r="A17" s="214" t="s">
        <v>64</v>
      </c>
      <c r="B17" s="95">
        <v>2900</v>
      </c>
      <c r="C17" s="95">
        <f>B17</f>
        <v>2900</v>
      </c>
      <c r="D17" s="420"/>
    </row>
    <row r="18" spans="1:4" ht="18" customHeight="1" hidden="1">
      <c r="A18" s="154" t="s">
        <v>11</v>
      </c>
      <c r="B18" s="96">
        <v>0</v>
      </c>
      <c r="C18" s="709">
        <f>B18</f>
        <v>0</v>
      </c>
      <c r="D18" s="420"/>
    </row>
    <row r="19" spans="1:4" ht="18" customHeight="1" thickBot="1">
      <c r="A19" s="940">
        <v>516</v>
      </c>
      <c r="B19" s="941">
        <f>SUM(B17:B18)</f>
        <v>2900</v>
      </c>
      <c r="C19" s="941">
        <f>C18</f>
        <v>0</v>
      </c>
      <c r="D19" s="420"/>
    </row>
    <row r="20" spans="1:4" ht="22.5" customHeight="1" thickTop="1">
      <c r="A20" s="700" t="s">
        <v>6</v>
      </c>
      <c r="B20" s="764">
        <f>SUM(B16,B19)</f>
        <v>2900</v>
      </c>
      <c r="C20" s="817">
        <f>SUM(C17:C18)</f>
        <v>2900</v>
      </c>
      <c r="D20" s="420"/>
    </row>
    <row r="21" ht="38.25" customHeight="1"/>
    <row r="22" spans="1:4" ht="51.75" thickBot="1">
      <c r="A22" s="164" t="s">
        <v>623</v>
      </c>
      <c r="B22" s="145" t="s">
        <v>255</v>
      </c>
      <c r="C22" s="145" t="s">
        <v>256</v>
      </c>
      <c r="D22" s="687" t="s">
        <v>105</v>
      </c>
    </row>
    <row r="23" spans="1:4" ht="15.75" customHeight="1" thickTop="1">
      <c r="A23" s="688" t="s">
        <v>63</v>
      </c>
      <c r="B23" s="1232"/>
      <c r="C23" s="1233">
        <v>157</v>
      </c>
      <c r="D23" s="1008">
        <f>SUM(B23:C23)</f>
        <v>157</v>
      </c>
    </row>
    <row r="24" spans="1:4" ht="14.25" customHeight="1">
      <c r="A24" s="690" t="s">
        <v>11</v>
      </c>
      <c r="B24" s="899"/>
      <c r="C24" s="997">
        <v>100</v>
      </c>
      <c r="D24" s="1011">
        <f>SUM(B24:C24)</f>
        <v>100</v>
      </c>
    </row>
    <row r="25" spans="1:4" ht="14.25" customHeight="1">
      <c r="A25" s="691">
        <v>516</v>
      </c>
      <c r="B25" s="756">
        <f>SUM(B23:B24)</f>
        <v>0</v>
      </c>
      <c r="C25" s="735">
        <f>SUM(C23:C24)</f>
        <v>257</v>
      </c>
      <c r="D25" s="692">
        <f>SUM(D23:D24)</f>
        <v>257</v>
      </c>
    </row>
    <row r="26" spans="1:4" ht="15.75" customHeight="1">
      <c r="A26" s="693"/>
      <c r="B26" s="1229"/>
      <c r="C26" s="881"/>
      <c r="D26" s="694">
        <f>SUM(B26:C26)</f>
        <v>0</v>
      </c>
    </row>
    <row r="27" spans="1:4" ht="23.25" customHeight="1">
      <c r="A27" s="696" t="s">
        <v>206</v>
      </c>
      <c r="B27" s="1229">
        <v>0</v>
      </c>
      <c r="C27" s="881"/>
      <c r="D27" s="694">
        <f>SUM(B27:C27)</f>
        <v>0</v>
      </c>
    </row>
    <row r="28" spans="1:4" ht="12.75">
      <c r="A28" s="691">
        <v>612</v>
      </c>
      <c r="B28" s="1230">
        <f>SUM(B26:B27)</f>
        <v>0</v>
      </c>
      <c r="C28" s="1130">
        <f>SUM(C26:C27)</f>
        <v>0</v>
      </c>
      <c r="D28" s="697">
        <f>SUM(B28:C28)</f>
        <v>0</v>
      </c>
    </row>
    <row r="29" spans="1:4" ht="12.75">
      <c r="A29" s="423"/>
      <c r="B29" s="134"/>
      <c r="C29" s="202"/>
      <c r="D29" s="99">
        <f>SUM(B29:C29)</f>
        <v>0</v>
      </c>
    </row>
    <row r="30" spans="1:4" ht="12.75">
      <c r="A30" s="154" t="s">
        <v>205</v>
      </c>
      <c r="B30" s="134">
        <v>0</v>
      </c>
      <c r="C30" s="202"/>
      <c r="D30" s="99">
        <f>SUM(B30:C30)</f>
        <v>0</v>
      </c>
    </row>
    <row r="31" spans="1:4" ht="13.5" thickBot="1">
      <c r="A31" s="698">
        <v>613</v>
      </c>
      <c r="B31" s="761">
        <f>SUM(B29:B30)</f>
        <v>0</v>
      </c>
      <c r="C31" s="763">
        <f>SUM(C29:C30)</f>
        <v>0</v>
      </c>
      <c r="D31" s="699">
        <f>SUM(D29:D30)</f>
        <v>0</v>
      </c>
    </row>
    <row r="32" spans="1:4" ht="26.25" customHeight="1" thickTop="1">
      <c r="A32" s="700" t="s">
        <v>6</v>
      </c>
      <c r="B32" s="701">
        <f>B25+B28+B31</f>
        <v>0</v>
      </c>
      <c r="C32" s="702">
        <f>C25+C28+C31</f>
        <v>257</v>
      </c>
      <c r="D32" s="703">
        <f>D25+D28+D31</f>
        <v>257</v>
      </c>
    </row>
  </sheetData>
  <sheetProtection/>
  <mergeCells count="1">
    <mergeCell ref="A1:C1"/>
  </mergeCells>
  <printOptions horizontalCentered="1"/>
  <pageMargins left="0" right="0" top="0.7480314960629921" bottom="0.5118110236220472" header="0.5118110236220472" footer="0.1968503937007874"/>
  <pageSetup horizontalDpi="600" verticalDpi="600" orientation="portrait" paperSize="9" r:id="rId1"/>
  <headerFooter alignWithMargins="0">
    <oddFooter>&amp;L&amp;"Times New Roman CE,Obyčejné"&amp;8Rozpočet na rok 2011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zoomScalePageLayoutView="0" workbookViewId="0" topLeftCell="A1">
      <selection activeCell="A8" sqref="A8"/>
    </sheetView>
  </sheetViews>
  <sheetFormatPr defaultColWidth="9.00390625" defaultRowHeight="12.75"/>
  <cols>
    <col min="1" max="1" width="35.125" style="421" customWidth="1"/>
    <col min="2" max="5" width="11.75390625" style="421" customWidth="1"/>
    <col min="6" max="6" width="10.875" style="421" customWidth="1"/>
    <col min="7" max="7" width="10.75390625" style="421" customWidth="1"/>
    <col min="8" max="8" width="11.25390625" style="421" customWidth="1"/>
    <col min="9" max="16384" width="9.125" style="421" customWidth="1"/>
  </cols>
  <sheetData>
    <row r="1" spans="1:8" ht="43.5" customHeight="1">
      <c r="A1" s="1578" t="s">
        <v>582</v>
      </c>
      <c r="B1" s="1577"/>
      <c r="C1" s="1577"/>
      <c r="D1" s="1577"/>
      <c r="E1" s="1515"/>
      <c r="F1" s="1515"/>
      <c r="G1" s="1579" t="s">
        <v>809</v>
      </c>
      <c r="H1" s="1580"/>
    </row>
    <row r="2" spans="1:6" ht="58.5" customHeight="1" thickBot="1">
      <c r="A2" s="104" t="s">
        <v>864</v>
      </c>
      <c r="B2" s="1099" t="s">
        <v>721</v>
      </c>
      <c r="C2" s="105" t="s">
        <v>465</v>
      </c>
      <c r="D2" s="106" t="s">
        <v>105</v>
      </c>
      <c r="E2" s="1154"/>
      <c r="F2" s="432"/>
    </row>
    <row r="3" spans="1:4" ht="28.5" customHeight="1" thickTop="1">
      <c r="A3" s="61" t="s">
        <v>637</v>
      </c>
      <c r="B3" s="907">
        <f>'[4]02- 09'!$G$14+'[4]02- 09'!$G$15+'[4]02- 09'!$G$21+'[4]02- 09'!$G$22+'[4]02- 09'!$G$23</f>
        <v>3800</v>
      </c>
      <c r="C3" s="1234">
        <f>'[4]02- 09'!$G$12+'[4]02- 09'!$G$13+'[4]02- 09'!$G$18+'[4]02- 09'!$G$19+'[4]02- 09'!$G$24</f>
        <v>6000</v>
      </c>
      <c r="D3" s="107">
        <f>SUM(B3:C3)</f>
        <v>9800</v>
      </c>
    </row>
    <row r="4" spans="1:4" ht="18" customHeight="1" thickBot="1">
      <c r="A4" s="753">
        <v>612</v>
      </c>
      <c r="B4" s="1193">
        <f>SUM(B3)</f>
        <v>3800</v>
      </c>
      <c r="C4" s="1235">
        <f>SUM(C3)</f>
        <v>6000</v>
      </c>
      <c r="D4" s="699">
        <f>SUM(B4:C4)</f>
        <v>9800</v>
      </c>
    </row>
    <row r="5" spans="1:4" ht="18" customHeight="1" thickTop="1">
      <c r="A5" s="754" t="s">
        <v>6</v>
      </c>
      <c r="B5" s="1137">
        <f>B4</f>
        <v>3800</v>
      </c>
      <c r="C5" s="702">
        <f>C4</f>
        <v>6000</v>
      </c>
      <c r="D5" s="701">
        <f>SUM(B5:C5)</f>
        <v>9800</v>
      </c>
    </row>
    <row r="6" ht="30" customHeight="1"/>
    <row r="8" spans="1:8" ht="77.25" thickBot="1">
      <c r="A8" s="109" t="s">
        <v>624</v>
      </c>
      <c r="B8" s="526" t="s">
        <v>625</v>
      </c>
      <c r="C8" s="117" t="s">
        <v>626</v>
      </c>
      <c r="D8" s="526" t="s">
        <v>627</v>
      </c>
      <c r="E8" s="117" t="s">
        <v>308</v>
      </c>
      <c r="F8" s="117" t="s">
        <v>628</v>
      </c>
      <c r="G8" s="117" t="s">
        <v>629</v>
      </c>
      <c r="H8" s="111" t="s">
        <v>105</v>
      </c>
    </row>
    <row r="9" spans="1:8" ht="13.5" thickTop="1">
      <c r="A9" s="704" t="s">
        <v>1</v>
      </c>
      <c r="B9" s="97"/>
      <c r="C9" s="98"/>
      <c r="D9" s="98"/>
      <c r="E9" s="98">
        <v>100</v>
      </c>
      <c r="F9" s="98"/>
      <c r="G9" s="126"/>
      <c r="H9" s="97">
        <f>SUM(B9:G9)</f>
        <v>100</v>
      </c>
    </row>
    <row r="10" spans="1:8" ht="12.75">
      <c r="A10" s="705">
        <v>513</v>
      </c>
      <c r="B10" s="706">
        <f aca="true" t="shared" si="0" ref="B10:G10">SUM(B8:B9)</f>
        <v>0</v>
      </c>
      <c r="C10" s="707">
        <f t="shared" si="0"/>
        <v>0</v>
      </c>
      <c r="D10" s="707">
        <f t="shared" si="0"/>
        <v>0</v>
      </c>
      <c r="E10" s="707">
        <f t="shared" si="0"/>
        <v>100</v>
      </c>
      <c r="F10" s="707">
        <f t="shared" si="0"/>
        <v>0</v>
      </c>
      <c r="G10" s="708">
        <f t="shared" si="0"/>
        <v>0</v>
      </c>
      <c r="H10" s="692">
        <f>SUM(H9)</f>
        <v>100</v>
      </c>
    </row>
    <row r="11" spans="1:8" ht="12.75">
      <c r="A11" s="154" t="s">
        <v>355</v>
      </c>
      <c r="B11" s="99"/>
      <c r="C11" s="100"/>
      <c r="D11" s="100"/>
      <c r="E11" s="100">
        <v>507</v>
      </c>
      <c r="F11" s="100"/>
      <c r="G11" s="125"/>
      <c r="H11" s="99">
        <f>SUM(B11:G11)</f>
        <v>507</v>
      </c>
    </row>
    <row r="12" spans="1:8" ht="12.75">
      <c r="A12" s="154" t="s">
        <v>39</v>
      </c>
      <c r="B12" s="99"/>
      <c r="C12" s="100"/>
      <c r="D12" s="100"/>
      <c r="E12" s="100">
        <v>370</v>
      </c>
      <c r="F12" s="100"/>
      <c r="G12" s="125"/>
      <c r="H12" s="99">
        <f>SUM(B12:G12)</f>
        <v>370</v>
      </c>
    </row>
    <row r="13" spans="1:8" ht="12.75">
      <c r="A13" s="705">
        <v>515</v>
      </c>
      <c r="B13" s="706">
        <f aca="true" t="shared" si="1" ref="B13:H13">SUM(B11:B12)</f>
        <v>0</v>
      </c>
      <c r="C13" s="707">
        <f t="shared" si="1"/>
        <v>0</v>
      </c>
      <c r="D13" s="707">
        <f t="shared" si="1"/>
        <v>0</v>
      </c>
      <c r="E13" s="707">
        <f t="shared" si="1"/>
        <v>877</v>
      </c>
      <c r="F13" s="707">
        <f t="shared" si="1"/>
        <v>0</v>
      </c>
      <c r="G13" s="708">
        <f t="shared" si="1"/>
        <v>0</v>
      </c>
      <c r="H13" s="692">
        <f t="shared" si="1"/>
        <v>877</v>
      </c>
    </row>
    <row r="14" spans="1:8" ht="12.75">
      <c r="A14" s="154" t="s">
        <v>356</v>
      </c>
      <c r="B14" s="99"/>
      <c r="C14" s="100"/>
      <c r="D14" s="100"/>
      <c r="E14" s="100"/>
      <c r="F14" s="100">
        <v>250</v>
      </c>
      <c r="G14" s="125"/>
      <c r="H14" s="99">
        <f>SUM(B14:G14)</f>
        <v>250</v>
      </c>
    </row>
    <row r="15" spans="1:8" ht="12.75">
      <c r="A15" s="154" t="s">
        <v>326</v>
      </c>
      <c r="B15" s="99">
        <v>10</v>
      </c>
      <c r="C15" s="100">
        <v>2350</v>
      </c>
      <c r="D15" s="100">
        <v>120</v>
      </c>
      <c r="E15" s="100">
        <v>30150</v>
      </c>
      <c r="F15" s="100"/>
      <c r="G15" s="125"/>
      <c r="H15" s="99">
        <f>SUM(B15:G15)</f>
        <v>32630</v>
      </c>
    </row>
    <row r="16" spans="1:8" ht="12.75">
      <c r="A16" s="705">
        <v>516</v>
      </c>
      <c r="B16" s="706">
        <f aca="true" t="shared" si="2" ref="B16:H16">SUM(B14:B15)</f>
        <v>10</v>
      </c>
      <c r="C16" s="707">
        <f t="shared" si="2"/>
        <v>2350</v>
      </c>
      <c r="D16" s="707">
        <f t="shared" si="2"/>
        <v>120</v>
      </c>
      <c r="E16" s="707">
        <f t="shared" si="2"/>
        <v>30150</v>
      </c>
      <c r="F16" s="707">
        <f t="shared" si="2"/>
        <v>250</v>
      </c>
      <c r="G16" s="708">
        <f t="shared" si="2"/>
        <v>0</v>
      </c>
      <c r="H16" s="692">
        <f t="shared" si="2"/>
        <v>32880</v>
      </c>
    </row>
    <row r="17" spans="1:8" ht="12.75">
      <c r="A17" s="154" t="s">
        <v>12</v>
      </c>
      <c r="B17" s="99"/>
      <c r="C17" s="100"/>
      <c r="D17" s="100"/>
      <c r="E17" s="100">
        <v>500</v>
      </c>
      <c r="F17" s="100"/>
      <c r="G17" s="125">
        <v>30</v>
      </c>
      <c r="H17" s="99">
        <f>SUM(B17:G17)</f>
        <v>530</v>
      </c>
    </row>
    <row r="18" spans="1:8" ht="12.75">
      <c r="A18" s="705">
        <v>517</v>
      </c>
      <c r="B18" s="692">
        <f aca="true" t="shared" si="3" ref="B18:H18">SUM(B17)</f>
        <v>0</v>
      </c>
      <c r="C18" s="710">
        <f t="shared" si="3"/>
        <v>0</v>
      </c>
      <c r="D18" s="710">
        <f t="shared" si="3"/>
        <v>0</v>
      </c>
      <c r="E18" s="710">
        <f t="shared" si="3"/>
        <v>500</v>
      </c>
      <c r="F18" s="710">
        <f t="shared" si="3"/>
        <v>0</v>
      </c>
      <c r="G18" s="711">
        <f t="shared" si="3"/>
        <v>30</v>
      </c>
      <c r="H18" s="692">
        <f t="shared" si="3"/>
        <v>530</v>
      </c>
    </row>
    <row r="19" spans="1:8" ht="12.75">
      <c r="A19" s="29" t="s">
        <v>327</v>
      </c>
      <c r="B19" s="99"/>
      <c r="C19" s="100"/>
      <c r="D19" s="100">
        <v>10</v>
      </c>
      <c r="E19" s="100"/>
      <c r="F19" s="100"/>
      <c r="G19" s="125"/>
      <c r="H19" s="709">
        <f>SUM(B19:G19)</f>
        <v>10</v>
      </c>
    </row>
    <row r="20" spans="1:8" ht="12.75">
      <c r="A20" s="29" t="s">
        <v>354</v>
      </c>
      <c r="B20" s="99"/>
      <c r="C20" s="100"/>
      <c r="D20" s="100">
        <v>700</v>
      </c>
      <c r="E20" s="100"/>
      <c r="F20" s="100"/>
      <c r="G20" s="125"/>
      <c r="H20" s="709">
        <f>SUM(B20:G20)</f>
        <v>700</v>
      </c>
    </row>
    <row r="21" spans="1:8" ht="12.75">
      <c r="A21" s="691">
        <v>522</v>
      </c>
      <c r="B21" s="692">
        <f aca="true" t="shared" si="4" ref="B21:G21">SUM(B20)</f>
        <v>0</v>
      </c>
      <c r="C21" s="710">
        <f t="shared" si="4"/>
        <v>0</v>
      </c>
      <c r="D21" s="710">
        <f>SUM(D19:D20)</f>
        <v>710</v>
      </c>
      <c r="E21" s="710">
        <f t="shared" si="4"/>
        <v>0</v>
      </c>
      <c r="F21" s="710">
        <f t="shared" si="4"/>
        <v>0</v>
      </c>
      <c r="G21" s="711">
        <f t="shared" si="4"/>
        <v>0</v>
      </c>
      <c r="H21" s="692">
        <f>SUM(H19:H20)</f>
        <v>710</v>
      </c>
    </row>
    <row r="22" spans="1:8" ht="12.75">
      <c r="A22" s="154" t="s">
        <v>346</v>
      </c>
      <c r="B22" s="99"/>
      <c r="C22" s="100"/>
      <c r="D22" s="100"/>
      <c r="E22" s="100">
        <v>80</v>
      </c>
      <c r="F22" s="100"/>
      <c r="G22" s="125"/>
      <c r="H22" s="709">
        <f>SUM(B22:G22)</f>
        <v>80</v>
      </c>
    </row>
    <row r="23" spans="1:8" ht="19.5" customHeight="1" thickBot="1">
      <c r="A23" s="705">
        <v>612</v>
      </c>
      <c r="B23" s="692">
        <f aca="true" t="shared" si="5" ref="B23:H23">SUM(B22)</f>
        <v>0</v>
      </c>
      <c r="C23" s="710">
        <f t="shared" si="5"/>
        <v>0</v>
      </c>
      <c r="D23" s="710">
        <f t="shared" si="5"/>
        <v>0</v>
      </c>
      <c r="E23" s="710">
        <f t="shared" si="5"/>
        <v>80</v>
      </c>
      <c r="F23" s="710">
        <f t="shared" si="5"/>
        <v>0</v>
      </c>
      <c r="G23" s="711">
        <f t="shared" si="5"/>
        <v>0</v>
      </c>
      <c r="H23" s="692">
        <f t="shared" si="5"/>
        <v>80</v>
      </c>
    </row>
    <row r="24" spans="1:8" ht="30.75" customHeight="1" thickTop="1">
      <c r="A24" s="898" t="s">
        <v>6</v>
      </c>
      <c r="B24" s="701">
        <f aca="true" t="shared" si="6" ref="B24:G24">B10+B13+B16+B18+B21+B23</f>
        <v>10</v>
      </c>
      <c r="C24" s="713">
        <f t="shared" si="6"/>
        <v>2350</v>
      </c>
      <c r="D24" s="713">
        <f t="shared" si="6"/>
        <v>830</v>
      </c>
      <c r="E24" s="713">
        <f t="shared" si="6"/>
        <v>31707</v>
      </c>
      <c r="F24" s="713">
        <f t="shared" si="6"/>
        <v>250</v>
      </c>
      <c r="G24" s="702">
        <f t="shared" si="6"/>
        <v>30</v>
      </c>
      <c r="H24" s="702">
        <f>SUM(B24:G24)</f>
        <v>35177</v>
      </c>
    </row>
    <row r="25" ht="30" customHeight="1"/>
  </sheetData>
  <sheetProtection/>
  <mergeCells count="2">
    <mergeCell ref="A1:F1"/>
    <mergeCell ref="G1:H1"/>
  </mergeCells>
  <printOptions horizontalCentered="1"/>
  <pageMargins left="0.15748031496062992" right="0.2362204724409449" top="0.7874015748031497" bottom="0.984251968503937" header="0.5118110236220472" footer="0.5118110236220472"/>
  <pageSetup horizontalDpi="600" verticalDpi="600" orientation="portrait" paperSize="9" scale="88" r:id="rId1"/>
  <headerFooter alignWithMargins="0">
    <oddFooter>&amp;L&amp;"Times New Roman,Obyčejné"&amp;9Rozpočet na rok 2011
</oddFooter>
  </headerFooter>
  <colBreaks count="1" manualBreakCount="1">
    <brk id="8" max="2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SheetLayoutView="100" zoomScalePageLayoutView="0" workbookViewId="0" topLeftCell="A1">
      <selection activeCell="J20" sqref="J20"/>
    </sheetView>
  </sheetViews>
  <sheetFormatPr defaultColWidth="9.00390625" defaultRowHeight="12.75"/>
  <cols>
    <col min="1" max="1" width="30.375" style="421" customWidth="1"/>
    <col min="2" max="3" width="11.75390625" style="421" hidden="1" customWidth="1"/>
    <col min="4" max="4" width="11.625" style="421" customWidth="1"/>
    <col min="5" max="5" width="11.75390625" style="421" hidden="1" customWidth="1"/>
    <col min="6" max="7" width="11.75390625" style="421" customWidth="1"/>
    <col min="8" max="11" width="10.00390625" style="421" customWidth="1"/>
    <col min="12" max="12" width="12.875" style="421" customWidth="1"/>
    <col min="13" max="16384" width="9.125" style="421" customWidth="1"/>
  </cols>
  <sheetData>
    <row r="1" spans="1:12" ht="43.5" customHeight="1">
      <c r="A1" s="1581" t="s">
        <v>582</v>
      </c>
      <c r="B1" s="1515"/>
      <c r="C1" s="1515"/>
      <c r="D1" s="1515"/>
      <c r="E1" s="1515"/>
      <c r="F1" s="1515"/>
      <c r="G1" s="1582"/>
      <c r="H1" s="1582"/>
      <c r="I1" s="1582"/>
      <c r="J1" s="1582"/>
      <c r="K1" s="1582"/>
      <c r="L1" s="418" t="s">
        <v>493</v>
      </c>
    </row>
    <row r="2" spans="1:12" ht="64.5" thickBot="1">
      <c r="A2" s="686" t="s">
        <v>631</v>
      </c>
      <c r="B2" s="714"/>
      <c r="C2" s="206"/>
      <c r="D2" s="492" t="s">
        <v>632</v>
      </c>
      <c r="E2" s="526"/>
      <c r="F2" s="526" t="s">
        <v>633</v>
      </c>
      <c r="G2" s="526" t="s">
        <v>634</v>
      </c>
      <c r="H2" s="117" t="s">
        <v>306</v>
      </c>
      <c r="I2" s="117" t="s">
        <v>307</v>
      </c>
      <c r="J2" s="117" t="s">
        <v>308</v>
      </c>
      <c r="K2" s="117" t="s">
        <v>309</v>
      </c>
      <c r="L2" s="111" t="s">
        <v>105</v>
      </c>
    </row>
    <row r="3" spans="1:12" ht="17.25" customHeight="1" thickTop="1">
      <c r="A3" s="715" t="s">
        <v>1</v>
      </c>
      <c r="B3" s="716"/>
      <c r="C3" s="717"/>
      <c r="D3" s="236">
        <v>520</v>
      </c>
      <c r="E3" s="236"/>
      <c r="F3" s="718"/>
      <c r="G3" s="719"/>
      <c r="H3" s="236"/>
      <c r="I3" s="236"/>
      <c r="J3" s="236"/>
      <c r="K3" s="720"/>
      <c r="L3" s="97">
        <f>SUM(D3:K3)</f>
        <v>520</v>
      </c>
    </row>
    <row r="4" spans="1:12" ht="17.25" customHeight="1">
      <c r="A4" s="181" t="s">
        <v>7</v>
      </c>
      <c r="B4" s="721"/>
      <c r="C4" s="722"/>
      <c r="D4" s="100">
        <v>300</v>
      </c>
      <c r="E4" s="100"/>
      <c r="F4" s="202"/>
      <c r="G4" s="723"/>
      <c r="H4" s="100"/>
      <c r="I4" s="100"/>
      <c r="J4" s="100"/>
      <c r="K4" s="724">
        <v>100</v>
      </c>
      <c r="L4" s="99">
        <f>SUM(D4:K4)</f>
        <v>400</v>
      </c>
    </row>
    <row r="5" spans="1:12" ht="17.25" customHeight="1">
      <c r="A5" s="725">
        <v>513</v>
      </c>
      <c r="B5" s="692">
        <f>SUM(B3:B4)</f>
        <v>0</v>
      </c>
      <c r="C5" s="710">
        <f>SUM(C3:C4)</f>
        <v>0</v>
      </c>
      <c r="D5" s="710">
        <f>SUM(D3:D4)</f>
        <v>820</v>
      </c>
      <c r="E5" s="710">
        <f>SUM(E3:E4)</f>
        <v>0</v>
      </c>
      <c r="F5" s="710"/>
      <c r="G5" s="726">
        <f aca="true" t="shared" si="0" ref="G5:L5">SUM(G3:G4)</f>
        <v>0</v>
      </c>
      <c r="H5" s="710">
        <f t="shared" si="0"/>
        <v>0</v>
      </c>
      <c r="I5" s="710">
        <f t="shared" si="0"/>
        <v>0</v>
      </c>
      <c r="J5" s="710">
        <f t="shared" si="0"/>
        <v>0</v>
      </c>
      <c r="K5" s="727">
        <f t="shared" si="0"/>
        <v>100</v>
      </c>
      <c r="L5" s="692">
        <f t="shared" si="0"/>
        <v>920</v>
      </c>
    </row>
    <row r="6" spans="1:12" ht="17.25" customHeight="1">
      <c r="A6" s="483"/>
      <c r="B6" s="728"/>
      <c r="C6" s="729"/>
      <c r="D6" s="121"/>
      <c r="E6" s="121"/>
      <c r="F6" s="730"/>
      <c r="G6" s="731"/>
      <c r="H6" s="121"/>
      <c r="I6" s="121"/>
      <c r="J6" s="100"/>
      <c r="K6" s="732"/>
      <c r="L6" s="99"/>
    </row>
    <row r="7" spans="1:12" ht="17.25" customHeight="1">
      <c r="A7" s="183" t="s">
        <v>355</v>
      </c>
      <c r="B7" s="733"/>
      <c r="C7" s="734"/>
      <c r="D7" s="121">
        <v>185</v>
      </c>
      <c r="E7" s="121"/>
      <c r="F7" s="730"/>
      <c r="G7" s="723"/>
      <c r="H7" s="121"/>
      <c r="I7" s="121"/>
      <c r="J7" s="100"/>
      <c r="K7" s="732">
        <v>0</v>
      </c>
      <c r="L7" s="99">
        <f>SUM(D7:K7)</f>
        <v>185</v>
      </c>
    </row>
    <row r="8" spans="1:12" ht="17.25" customHeight="1">
      <c r="A8" s="183" t="s">
        <v>39</v>
      </c>
      <c r="B8" s="733"/>
      <c r="C8" s="734"/>
      <c r="D8" s="121">
        <v>360</v>
      </c>
      <c r="E8" s="121"/>
      <c r="F8" s="730"/>
      <c r="G8" s="723"/>
      <c r="H8" s="121"/>
      <c r="I8" s="121"/>
      <c r="J8" s="100"/>
      <c r="K8" s="732">
        <v>0</v>
      </c>
      <c r="L8" s="99">
        <f>SUM(D8:K8)</f>
        <v>360</v>
      </c>
    </row>
    <row r="9" spans="1:12" ht="17.25" customHeight="1">
      <c r="A9" s="725">
        <v>515</v>
      </c>
      <c r="B9" s="692">
        <f>SUM(B7:B8)</f>
        <v>0</v>
      </c>
      <c r="C9" s="710">
        <f>SUM(C7:C8)</f>
        <v>0</v>
      </c>
      <c r="D9" s="710">
        <f>SUM(D7:D8)</f>
        <v>545</v>
      </c>
      <c r="E9" s="710">
        <f>SUM(E6:E8)</f>
        <v>0</v>
      </c>
      <c r="F9" s="735"/>
      <c r="G9" s="736">
        <f>SUM(G6:G8)</f>
        <v>0</v>
      </c>
      <c r="H9" s="710">
        <f>SUM(H7:H8)</f>
        <v>0</v>
      </c>
      <c r="I9" s="710">
        <f>SUM(I7:I8)</f>
        <v>0</v>
      </c>
      <c r="J9" s="710">
        <f>SUM(J7:J8)</f>
        <v>0</v>
      </c>
      <c r="K9" s="727">
        <f>SUM(K7:K8)</f>
        <v>0</v>
      </c>
      <c r="L9" s="692">
        <f>SUM(L7:L8)</f>
        <v>545</v>
      </c>
    </row>
    <row r="10" spans="1:12" ht="17.25" customHeight="1">
      <c r="A10" s="181"/>
      <c r="B10" s="99"/>
      <c r="C10" s="100"/>
      <c r="D10" s="100"/>
      <c r="E10" s="100"/>
      <c r="F10" s="202"/>
      <c r="G10" s="723"/>
      <c r="H10" s="100"/>
      <c r="I10" s="100"/>
      <c r="J10" s="100"/>
      <c r="K10" s="724"/>
      <c r="L10" s="99"/>
    </row>
    <row r="11" spans="1:12" ht="17.25" customHeight="1">
      <c r="A11" s="183"/>
      <c r="B11" s="99"/>
      <c r="C11" s="100"/>
      <c r="D11" s="100"/>
      <c r="E11" s="100"/>
      <c r="F11" s="202"/>
      <c r="G11" s="723"/>
      <c r="H11" s="100"/>
      <c r="I11" s="100"/>
      <c r="J11" s="100"/>
      <c r="K11" s="724"/>
      <c r="L11" s="99">
        <f>SUM(D11:K11)</f>
        <v>0</v>
      </c>
    </row>
    <row r="12" spans="1:12" ht="17.25" customHeight="1">
      <c r="A12" s="183" t="s">
        <v>326</v>
      </c>
      <c r="B12" s="99"/>
      <c r="C12" s="100"/>
      <c r="D12" s="100">
        <v>10350</v>
      </c>
      <c r="E12" s="100"/>
      <c r="F12" s="202">
        <v>2100</v>
      </c>
      <c r="G12" s="723"/>
      <c r="H12" s="100">
        <v>130</v>
      </c>
      <c r="I12" s="100">
        <v>975</v>
      </c>
      <c r="J12" s="100"/>
      <c r="K12" s="724">
        <v>26900</v>
      </c>
      <c r="L12" s="99">
        <f>SUM(D12:K12)</f>
        <v>40455</v>
      </c>
    </row>
    <row r="13" spans="1:12" ht="17.25" customHeight="1">
      <c r="A13" s="737">
        <v>516</v>
      </c>
      <c r="B13" s="706">
        <f>SUM(B11:B12)</f>
        <v>0</v>
      </c>
      <c r="C13" s="707">
        <f>SUM(C11:C12)</f>
        <v>0</v>
      </c>
      <c r="D13" s="707">
        <f>SUM(D11:D12)</f>
        <v>10350</v>
      </c>
      <c r="E13" s="707">
        <f>SUM(E10:E12)</f>
        <v>0</v>
      </c>
      <c r="F13" s="738">
        <f>SUM(F10:F12)</f>
        <v>2100</v>
      </c>
      <c r="G13" s="739">
        <f>SUM(G10:G12)</f>
        <v>0</v>
      </c>
      <c r="H13" s="707">
        <f>SUM(H11:H12)</f>
        <v>130</v>
      </c>
      <c r="I13" s="707">
        <f>SUM(I11:I12)</f>
        <v>975</v>
      </c>
      <c r="J13" s="707">
        <f>SUM(J11:J12)</f>
        <v>0</v>
      </c>
      <c r="K13" s="740">
        <f>SUM(K11:K12)</f>
        <v>26900</v>
      </c>
      <c r="L13" s="692">
        <f>SUM(L11:L12)</f>
        <v>40455</v>
      </c>
    </row>
    <row r="14" spans="1:12" ht="17.25" customHeight="1">
      <c r="A14" s="183"/>
      <c r="B14" s="99"/>
      <c r="C14" s="100"/>
      <c r="D14" s="100"/>
      <c r="E14" s="100"/>
      <c r="F14" s="202"/>
      <c r="G14" s="723"/>
      <c r="H14" s="100"/>
      <c r="I14" s="100"/>
      <c r="J14" s="100"/>
      <c r="K14" s="724"/>
      <c r="L14" s="99"/>
    </row>
    <row r="15" spans="1:12" ht="17.25" customHeight="1">
      <c r="A15" s="183" t="s">
        <v>12</v>
      </c>
      <c r="B15" s="99"/>
      <c r="C15" s="100"/>
      <c r="D15" s="100">
        <v>500</v>
      </c>
      <c r="E15" s="100"/>
      <c r="F15" s="202"/>
      <c r="G15" s="723"/>
      <c r="H15" s="100"/>
      <c r="I15" s="100"/>
      <c r="J15" s="100"/>
      <c r="K15" s="724">
        <v>0</v>
      </c>
      <c r="L15" s="99">
        <f>SUM(D15:K15)</f>
        <v>500</v>
      </c>
    </row>
    <row r="16" spans="1:12" ht="17.25" customHeight="1">
      <c r="A16" s="725">
        <v>517</v>
      </c>
      <c r="B16" s="692">
        <f>SUM(B15)</f>
        <v>0</v>
      </c>
      <c r="C16" s="710">
        <f>SUM(C15)</f>
        <v>0</v>
      </c>
      <c r="D16" s="710">
        <f>SUM(D15)</f>
        <v>500</v>
      </c>
      <c r="E16" s="710">
        <f>SUM(E14:E15)</f>
        <v>0</v>
      </c>
      <c r="F16" s="735"/>
      <c r="G16" s="736">
        <f>SUM(G14:G15)</f>
        <v>0</v>
      </c>
      <c r="H16" s="710">
        <f>SUM(H15)</f>
        <v>0</v>
      </c>
      <c r="I16" s="710">
        <f>SUM(I15)</f>
        <v>0</v>
      </c>
      <c r="J16" s="710">
        <f>SUM(J15)</f>
        <v>0</v>
      </c>
      <c r="K16" s="727">
        <f>SUM(K15)</f>
        <v>0</v>
      </c>
      <c r="L16" s="692">
        <f>SUM(L15)</f>
        <v>500</v>
      </c>
    </row>
    <row r="17" spans="1:12" ht="17.25" customHeight="1">
      <c r="A17" s="183"/>
      <c r="B17" s="99"/>
      <c r="C17" s="100"/>
      <c r="D17" s="100"/>
      <c r="E17" s="100"/>
      <c r="F17" s="202"/>
      <c r="G17" s="723"/>
      <c r="H17" s="100"/>
      <c r="I17" s="100"/>
      <c r="J17" s="100"/>
      <c r="K17" s="724"/>
      <c r="L17" s="99"/>
    </row>
    <row r="18" spans="1:12" ht="17.25" customHeight="1">
      <c r="A18" s="183" t="s">
        <v>310</v>
      </c>
      <c r="B18" s="99"/>
      <c r="C18" s="100"/>
      <c r="D18" s="100"/>
      <c r="E18" s="100"/>
      <c r="F18" s="202"/>
      <c r="G18" s="723"/>
      <c r="H18" s="100"/>
      <c r="I18" s="100"/>
      <c r="J18" s="100">
        <v>326.9</v>
      </c>
      <c r="K18" s="724"/>
      <c r="L18" s="99">
        <f>SUM(D18:K18)</f>
        <v>326.9</v>
      </c>
    </row>
    <row r="19" spans="1:12" ht="17.25" customHeight="1">
      <c r="A19" s="183" t="s">
        <v>4</v>
      </c>
      <c r="B19" s="99"/>
      <c r="C19" s="100"/>
      <c r="D19" s="100">
        <v>1100</v>
      </c>
      <c r="E19" s="100"/>
      <c r="F19" s="202"/>
      <c r="G19" s="723">
        <v>8735</v>
      </c>
      <c r="H19" s="100"/>
      <c r="I19" s="100"/>
      <c r="J19" s="100"/>
      <c r="K19" s="724"/>
      <c r="L19" s="99">
        <f>SUM(D19:K19)</f>
        <v>9835</v>
      </c>
    </row>
    <row r="20" spans="1:12" ht="17.25" customHeight="1">
      <c r="A20" s="183" t="s">
        <v>346</v>
      </c>
      <c r="B20" s="99"/>
      <c r="C20" s="100"/>
      <c r="D20" s="100">
        <v>1040</v>
      </c>
      <c r="E20" s="100"/>
      <c r="F20" s="202"/>
      <c r="G20" s="723"/>
      <c r="H20" s="100"/>
      <c r="I20" s="100"/>
      <c r="J20" s="782"/>
      <c r="K20" s="724"/>
      <c r="L20" s="99">
        <f>SUM(D20:K20)</f>
        <v>1040</v>
      </c>
    </row>
    <row r="21" spans="1:12" ht="17.25" customHeight="1" thickBot="1">
      <c r="A21" s="741">
        <v>612</v>
      </c>
      <c r="B21" s="742">
        <f>SUM(B18:B20)</f>
        <v>0</v>
      </c>
      <c r="C21" s="743">
        <f>SUM(C18:C20)</f>
        <v>0</v>
      </c>
      <c r="D21" s="743">
        <f>SUM(D18:D20)</f>
        <v>2140</v>
      </c>
      <c r="E21" s="743">
        <f>SUM(E18:E20)</f>
        <v>0</v>
      </c>
      <c r="F21" s="743"/>
      <c r="G21" s="744">
        <f>SUM(G17:G20)</f>
        <v>8735</v>
      </c>
      <c r="H21" s="743">
        <f>SUM(H18:H20)</f>
        <v>0</v>
      </c>
      <c r="I21" s="743">
        <f>SUM(I18:I20)</f>
        <v>0</v>
      </c>
      <c r="J21" s="743">
        <f>SUM(J18:J20)</f>
        <v>326.9</v>
      </c>
      <c r="K21" s="745">
        <f>SUM(K18:K20)</f>
        <v>0</v>
      </c>
      <c r="L21" s="746">
        <f>SUM(L18:L20)</f>
        <v>11201.9</v>
      </c>
    </row>
    <row r="22" spans="1:12" ht="28.5" customHeight="1" thickTop="1">
      <c r="A22" s="747" t="s">
        <v>6</v>
      </c>
      <c r="B22" s="748">
        <f>B5+B9+B13+B16+B21</f>
        <v>0</v>
      </c>
      <c r="C22" s="749">
        <f>C5+C9+C13+C16+C21</f>
        <v>0</v>
      </c>
      <c r="D22" s="713">
        <f aca="true" t="shared" si="1" ref="D22:K22">D5+D9+D13+D16+D21</f>
        <v>14355</v>
      </c>
      <c r="E22" s="703">
        <f>E5+E9+E13+E16+E21</f>
        <v>0</v>
      </c>
      <c r="F22" s="703">
        <f>SUM(F3:F4,F6:F8,F10:F12,F14:F15,F17:F20)</f>
        <v>2100</v>
      </c>
      <c r="G22" s="750">
        <f t="shared" si="1"/>
        <v>8735</v>
      </c>
      <c r="H22" s="713">
        <f t="shared" si="1"/>
        <v>130</v>
      </c>
      <c r="I22" s="713">
        <f t="shared" si="1"/>
        <v>975</v>
      </c>
      <c r="J22" s="713">
        <f t="shared" si="1"/>
        <v>326.9</v>
      </c>
      <c r="K22" s="702">
        <f t="shared" si="1"/>
        <v>27000</v>
      </c>
      <c r="L22" s="702">
        <f>SUM(D22:K22)</f>
        <v>53621.9</v>
      </c>
    </row>
  </sheetData>
  <sheetProtection/>
  <mergeCells count="1">
    <mergeCell ref="A1:K1"/>
  </mergeCells>
  <printOptions horizontalCentered="1"/>
  <pageMargins left="0.15748031496062992" right="0.2362204724409449" top="0.7874015748031497" bottom="0.984251968503937" header="0.5118110236220472" footer="0.5118110236220472"/>
  <pageSetup horizontalDpi="600" verticalDpi="600" orientation="landscape" paperSize="9" r:id="rId1"/>
  <headerFooter alignWithMargins="0">
    <oddFooter>&amp;L&amp;"Times New Roman,Obyčejné"&amp;9Rozpočet na rok 2011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="124" zoomScaleNormal="85" zoomScaleSheetLayoutView="124" zoomScalePageLayoutView="0" workbookViewId="0" topLeftCell="A1">
      <selection activeCell="A5" sqref="A5"/>
    </sheetView>
  </sheetViews>
  <sheetFormatPr defaultColWidth="9.00390625" defaultRowHeight="12.75"/>
  <cols>
    <col min="1" max="1" width="35.25390625" style="19" customWidth="1"/>
    <col min="2" max="2" width="15.00390625" style="19" customWidth="1"/>
    <col min="3" max="3" width="14.625" style="19" customWidth="1"/>
    <col min="4" max="4" width="14.875" style="19" customWidth="1"/>
    <col min="5" max="5" width="16.75390625" style="19" customWidth="1"/>
    <col min="6" max="6" width="12.75390625" style="19" customWidth="1"/>
    <col min="7" max="16384" width="9.125" style="19" customWidth="1"/>
  </cols>
  <sheetData>
    <row r="1" spans="1:6" ht="39.75" customHeight="1">
      <c r="A1" s="1581" t="s">
        <v>581</v>
      </c>
      <c r="B1" s="1583"/>
      <c r="C1" s="1583"/>
      <c r="D1" s="1583"/>
      <c r="E1" s="418"/>
      <c r="F1" s="418" t="s">
        <v>513</v>
      </c>
    </row>
    <row r="2" spans="1:4" s="752" customFormat="1" ht="48" customHeight="1" thickBot="1">
      <c r="A2" s="104" t="s">
        <v>635</v>
      </c>
      <c r="B2" s="105" t="s">
        <v>636</v>
      </c>
      <c r="C2" s="106" t="s">
        <v>105</v>
      </c>
      <c r="D2" s="751"/>
    </row>
    <row r="3" spans="1:4" s="752" customFormat="1" ht="18" customHeight="1" thickTop="1">
      <c r="A3" s="61" t="s">
        <v>637</v>
      </c>
      <c r="B3" s="107">
        <f>'[4]sumář'!$B$4</f>
        <v>15000</v>
      </c>
      <c r="C3" s="107">
        <f>B3</f>
        <v>15000</v>
      </c>
      <c r="D3" s="751"/>
    </row>
    <row r="4" spans="1:4" s="752" customFormat="1" ht="18" customHeight="1" thickBot="1">
      <c r="A4" s="753">
        <v>612</v>
      </c>
      <c r="B4" s="699">
        <f>SUM(B3)</f>
        <v>15000</v>
      </c>
      <c r="C4" s="699">
        <f>SUM(B4)</f>
        <v>15000</v>
      </c>
      <c r="D4" s="751"/>
    </row>
    <row r="5" spans="1:4" s="752" customFormat="1" ht="24" customHeight="1" thickTop="1">
      <c r="A5" s="754" t="s">
        <v>6</v>
      </c>
      <c r="B5" s="701">
        <f>B4</f>
        <v>15000</v>
      </c>
      <c r="C5" s="701">
        <f>C4</f>
        <v>15000</v>
      </c>
      <c r="D5" s="751"/>
    </row>
    <row r="6" spans="1:5" ht="29.25" customHeight="1">
      <c r="A6" s="4"/>
      <c r="B6" s="4"/>
      <c r="C6" s="4"/>
      <c r="D6" s="576"/>
      <c r="E6" s="10"/>
    </row>
    <row r="7" spans="1:7" s="525" customFormat="1" ht="48.75" customHeight="1" thickBot="1">
      <c r="A7" s="109" t="s">
        <v>638</v>
      </c>
      <c r="B7" s="117" t="s">
        <v>636</v>
      </c>
      <c r="C7" s="117" t="s">
        <v>639</v>
      </c>
      <c r="D7" s="117" t="s">
        <v>640</v>
      </c>
      <c r="E7" s="1236" t="s">
        <v>641</v>
      </c>
      <c r="F7" s="110" t="s">
        <v>105</v>
      </c>
      <c r="G7" s="524"/>
    </row>
    <row r="8" spans="1:7" s="525" customFormat="1" ht="23.25" customHeight="1" thickTop="1">
      <c r="A8" s="101" t="s">
        <v>642</v>
      </c>
      <c r="B8" s="1237">
        <v>0</v>
      </c>
      <c r="C8" s="1238">
        <v>0</v>
      </c>
      <c r="D8" s="1238">
        <v>200</v>
      </c>
      <c r="E8" s="1239">
        <v>0</v>
      </c>
      <c r="F8" s="1240">
        <f>SUM(B8:E8)</f>
        <v>200</v>
      </c>
      <c r="G8" s="524"/>
    </row>
    <row r="9" spans="1:7" s="525" customFormat="1" ht="23.25" customHeight="1">
      <c r="A9" s="753">
        <v>514</v>
      </c>
      <c r="B9" s="756">
        <f>B8</f>
        <v>0</v>
      </c>
      <c r="C9" s="710">
        <f>C8</f>
        <v>0</v>
      </c>
      <c r="D9" s="710">
        <f>D8</f>
        <v>200</v>
      </c>
      <c r="E9" s="711">
        <f>E8</f>
        <v>0</v>
      </c>
      <c r="F9" s="692">
        <f>F8</f>
        <v>200</v>
      </c>
      <c r="G9" s="524"/>
    </row>
    <row r="10" spans="1:7" s="525" customFormat="1" ht="18" customHeight="1">
      <c r="A10" s="755" t="s">
        <v>643</v>
      </c>
      <c r="B10" s="757">
        <v>1000</v>
      </c>
      <c r="C10" s="270">
        <v>0</v>
      </c>
      <c r="D10" s="270">
        <v>0</v>
      </c>
      <c r="E10" s="211">
        <v>0</v>
      </c>
      <c r="F10" s="124">
        <f>SUM(B10:E10)</f>
        <v>1000</v>
      </c>
      <c r="G10" s="524"/>
    </row>
    <row r="11" spans="1:7" s="525" customFormat="1" ht="18" customHeight="1">
      <c r="A11" s="34" t="s">
        <v>326</v>
      </c>
      <c r="B11" s="134">
        <v>0</v>
      </c>
      <c r="C11" s="100">
        <v>1200</v>
      </c>
      <c r="D11" s="100">
        <v>0</v>
      </c>
      <c r="E11" s="125">
        <v>0</v>
      </c>
      <c r="F11" s="182">
        <f>SUM(B11:E11)</f>
        <v>1200</v>
      </c>
      <c r="G11" s="524"/>
    </row>
    <row r="12" spans="1:7" s="421" customFormat="1" ht="18" customHeight="1">
      <c r="A12" s="1109">
        <v>516</v>
      </c>
      <c r="B12" s="756">
        <f>SUM(B10:B11)</f>
        <v>1000</v>
      </c>
      <c r="C12" s="710">
        <f>SUM(C10:C11)</f>
        <v>1200</v>
      </c>
      <c r="D12" s="710">
        <f>SUM(D10:D11)</f>
        <v>0</v>
      </c>
      <c r="E12" s="711">
        <f>SUM(E10:E11)</f>
        <v>0</v>
      </c>
      <c r="F12" s="727">
        <f>SUM(F10:F11)</f>
        <v>2200</v>
      </c>
      <c r="G12" s="432"/>
    </row>
    <row r="13" spans="1:7" s="525" customFormat="1" ht="18" customHeight="1">
      <c r="A13" s="88" t="s">
        <v>12</v>
      </c>
      <c r="B13" s="758">
        <v>5000</v>
      </c>
      <c r="C13" s="121">
        <v>0</v>
      </c>
      <c r="D13" s="121">
        <v>0</v>
      </c>
      <c r="E13" s="122">
        <v>0</v>
      </c>
      <c r="F13" s="185">
        <f>SUM(B13:E13)</f>
        <v>5000</v>
      </c>
      <c r="G13" s="524"/>
    </row>
    <row r="14" spans="1:7" s="525" customFormat="1" ht="18" customHeight="1">
      <c r="A14" s="753">
        <v>517</v>
      </c>
      <c r="B14" s="756">
        <f>B13</f>
        <v>5000</v>
      </c>
      <c r="C14" s="710">
        <f>C13</f>
        <v>0</v>
      </c>
      <c r="D14" s="710">
        <f>D13</f>
        <v>0</v>
      </c>
      <c r="E14" s="711">
        <f>E13</f>
        <v>0</v>
      </c>
      <c r="F14" s="727">
        <f>F13</f>
        <v>5000</v>
      </c>
      <c r="G14" s="524"/>
    </row>
    <row r="15" spans="1:7" s="525" customFormat="1" ht="18" customHeight="1">
      <c r="A15" s="34" t="s">
        <v>644</v>
      </c>
      <c r="B15" s="134">
        <v>0</v>
      </c>
      <c r="C15" s="100">
        <v>0</v>
      </c>
      <c r="D15" s="100">
        <v>0</v>
      </c>
      <c r="E15" s="125">
        <v>1300</v>
      </c>
      <c r="F15" s="182">
        <f>SUM(B15:E15)</f>
        <v>1300</v>
      </c>
      <c r="G15" s="524"/>
    </row>
    <row r="16" spans="1:7" s="525" customFormat="1" ht="26.25" customHeight="1">
      <c r="A16" s="753">
        <v>521</v>
      </c>
      <c r="B16" s="759">
        <f>SUM(B15:B15)</f>
        <v>0</v>
      </c>
      <c r="C16" s="707">
        <f>SUM(C15:C15)</f>
        <v>0</v>
      </c>
      <c r="D16" s="707">
        <f>SUM(D15:D15)</f>
        <v>0</v>
      </c>
      <c r="E16" s="708">
        <f>SUM(E15:E15)</f>
        <v>1300</v>
      </c>
      <c r="F16" s="740">
        <f>SUM(F15:F15)</f>
        <v>1300</v>
      </c>
      <c r="G16" s="524"/>
    </row>
    <row r="17" spans="1:7" s="525" customFormat="1" ht="21" customHeight="1">
      <c r="A17" s="1110" t="s">
        <v>111</v>
      </c>
      <c r="B17" s="1111">
        <v>0</v>
      </c>
      <c r="C17" s="1112">
        <v>0</v>
      </c>
      <c r="D17" s="1112">
        <v>1800</v>
      </c>
      <c r="E17" s="1113">
        <v>0</v>
      </c>
      <c r="F17" s="1114">
        <f>SUM(B17:E17)</f>
        <v>1800</v>
      </c>
      <c r="G17" s="524"/>
    </row>
    <row r="18" spans="1:7" s="525" customFormat="1" ht="26.25" customHeight="1" thickBot="1">
      <c r="A18" s="760">
        <v>612</v>
      </c>
      <c r="B18" s="761">
        <f>SUM(B17)</f>
        <v>0</v>
      </c>
      <c r="C18" s="762">
        <f>SUM(C17)</f>
        <v>0</v>
      </c>
      <c r="D18" s="762">
        <f>SUM(D17)</f>
        <v>1800</v>
      </c>
      <c r="E18" s="763">
        <f>SUM(E17)</f>
        <v>0</v>
      </c>
      <c r="F18" s="699">
        <f>SUM(F17)</f>
        <v>1800</v>
      </c>
      <c r="G18" s="524"/>
    </row>
    <row r="19" spans="1:6" s="525" customFormat="1" ht="24.75" customHeight="1" thickTop="1">
      <c r="A19" s="754" t="s">
        <v>6</v>
      </c>
      <c r="B19" s="701">
        <f>B16+B12+B14+B18+B9</f>
        <v>6000</v>
      </c>
      <c r="C19" s="713">
        <f>C16+C12+C14+C18+C9</f>
        <v>1200</v>
      </c>
      <c r="D19" s="713">
        <f>D16+D12+D14+D18+D9</f>
        <v>2000</v>
      </c>
      <c r="E19" s="702">
        <f>E16+E12+E14+E18+E9</f>
        <v>1300</v>
      </c>
      <c r="F19" s="764">
        <f>F16+F12+F14+F18+F9</f>
        <v>10500</v>
      </c>
    </row>
  </sheetData>
  <sheetProtection/>
  <mergeCells count="1">
    <mergeCell ref="A1:D1"/>
  </mergeCells>
  <printOptions horizontalCentered="1"/>
  <pageMargins left="0.15748031496062992" right="0.15748031496062992" top="0.5905511811023623" bottom="0.4724409448818898" header="0.35433070866141736" footer="0.1968503937007874"/>
  <pageSetup horizontalDpi="600" verticalDpi="600" orientation="portrait" paperSize="9" scale="94" r:id="rId1"/>
  <headerFooter alignWithMargins="0">
    <oddFooter>&amp;L&amp;"Times New Roman CE,Obyčejné"&amp;8Rozpočet na rok 2011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="106" zoomScaleNormal="85" zoomScaleSheetLayoutView="106" zoomScalePageLayoutView="0" workbookViewId="0" topLeftCell="A4">
      <selection activeCell="C20" sqref="C20"/>
    </sheetView>
  </sheetViews>
  <sheetFormatPr defaultColWidth="9.00390625" defaultRowHeight="12.75"/>
  <cols>
    <col min="1" max="1" width="29.75390625" style="19" customWidth="1"/>
    <col min="2" max="5" width="17.875" style="19" customWidth="1"/>
    <col min="6" max="16384" width="9.125" style="19" customWidth="1"/>
  </cols>
  <sheetData>
    <row r="1" spans="1:5" ht="43.5" customHeight="1">
      <c r="A1" s="1576" t="s">
        <v>580</v>
      </c>
      <c r="B1" s="1584"/>
      <c r="C1" s="1584"/>
      <c r="D1" s="1584"/>
      <c r="E1" s="428" t="s">
        <v>494</v>
      </c>
    </row>
    <row r="2" spans="1:5" ht="41.25" customHeight="1" thickBot="1">
      <c r="A2" s="109" t="s">
        <v>517</v>
      </c>
      <c r="B2" s="165" t="s">
        <v>277</v>
      </c>
      <c r="C2" s="165" t="s">
        <v>279</v>
      </c>
      <c r="D2" s="165" t="s">
        <v>344</v>
      </c>
      <c r="E2" s="110" t="s">
        <v>105</v>
      </c>
    </row>
    <row r="3" spans="1:5" ht="24.75" customHeight="1" thickTop="1">
      <c r="A3" s="214" t="s">
        <v>1</v>
      </c>
      <c r="B3" s="984"/>
      <c r="C3" s="236">
        <v>1700</v>
      </c>
      <c r="D3" s="237"/>
      <c r="E3" s="210">
        <f>SUM(B3:D3)</f>
        <v>1700</v>
      </c>
    </row>
    <row r="4" spans="1:5" ht="24.75" customHeight="1">
      <c r="A4" s="691">
        <v>513</v>
      </c>
      <c r="B4" s="692">
        <f>SUM(B3:B3)</f>
        <v>0</v>
      </c>
      <c r="C4" s="710">
        <f>SUM(C3:C3)</f>
        <v>1700</v>
      </c>
      <c r="D4" s="711">
        <f>SUM(D3:D3)</f>
        <v>0</v>
      </c>
      <c r="E4" s="692">
        <f>SUM(E3)</f>
        <v>1700</v>
      </c>
    </row>
    <row r="5" spans="1:5" ht="18.75" customHeight="1" hidden="1">
      <c r="A5" s="219" t="s">
        <v>63</v>
      </c>
      <c r="B5" s="120"/>
      <c r="C5" s="121"/>
      <c r="D5" s="122"/>
      <c r="E5" s="156">
        <f>SUM(B5:D5)</f>
        <v>0</v>
      </c>
    </row>
    <row r="6" spans="1:5" ht="24.75" customHeight="1">
      <c r="A6" s="175" t="s">
        <v>10</v>
      </c>
      <c r="B6" s="120"/>
      <c r="C6" s="121">
        <v>80</v>
      </c>
      <c r="D6" s="122"/>
      <c r="E6" s="156">
        <f>SUM(B6:D6)</f>
        <v>80</v>
      </c>
    </row>
    <row r="7" spans="1:5" ht="24.75" customHeight="1">
      <c r="A7" s="175" t="s">
        <v>5</v>
      </c>
      <c r="B7" s="120">
        <v>60</v>
      </c>
      <c r="C7" s="121">
        <v>250</v>
      </c>
      <c r="D7" s="122"/>
      <c r="E7" s="156">
        <f>SUM(B7:D7)</f>
        <v>310</v>
      </c>
    </row>
    <row r="8" spans="1:5" ht="24.75" customHeight="1">
      <c r="A8" s="154" t="s">
        <v>11</v>
      </c>
      <c r="B8" s="120">
        <v>10</v>
      </c>
      <c r="C8" s="121">
        <v>330</v>
      </c>
      <c r="D8" s="122">
        <v>1630</v>
      </c>
      <c r="E8" s="156">
        <f>SUM(B8:D8)</f>
        <v>1970</v>
      </c>
    </row>
    <row r="9" spans="1:5" ht="24.75" customHeight="1">
      <c r="A9" s="705">
        <v>516</v>
      </c>
      <c r="B9" s="706">
        <f>SUM(B5:B8)</f>
        <v>70</v>
      </c>
      <c r="C9" s="707">
        <f>SUM(C5:C8)</f>
        <v>660</v>
      </c>
      <c r="D9" s="708">
        <f>SUM(D5:D8)</f>
        <v>1630</v>
      </c>
      <c r="E9" s="706">
        <f>SUM(E5:E8)</f>
        <v>2360</v>
      </c>
    </row>
    <row r="10" spans="1:5" ht="22.5" customHeight="1">
      <c r="A10" s="154" t="s">
        <v>3</v>
      </c>
      <c r="B10" s="99"/>
      <c r="C10" s="100">
        <v>350</v>
      </c>
      <c r="D10" s="125"/>
      <c r="E10" s="156">
        <f>SUM(B10:D10)</f>
        <v>350</v>
      </c>
    </row>
    <row r="11" spans="1:5" ht="21.75" customHeight="1">
      <c r="A11" s="154" t="s">
        <v>37</v>
      </c>
      <c r="B11" s="99">
        <v>15</v>
      </c>
      <c r="C11" s="100">
        <v>15</v>
      </c>
      <c r="D11" s="125"/>
      <c r="E11" s="156">
        <f>SUM(B11:D11)</f>
        <v>30</v>
      </c>
    </row>
    <row r="12" spans="1:5" ht="21.75" customHeight="1">
      <c r="A12" s="154" t="s">
        <v>38</v>
      </c>
      <c r="B12" s="99"/>
      <c r="C12" s="100">
        <v>30</v>
      </c>
      <c r="D12" s="125"/>
      <c r="E12" s="156">
        <f>SUM(B12:D12)</f>
        <v>30</v>
      </c>
    </row>
    <row r="13" spans="1:5" ht="21.75" customHeight="1">
      <c r="A13" s="691">
        <v>517</v>
      </c>
      <c r="B13" s="706">
        <f>SUM(B10:B12)</f>
        <v>15</v>
      </c>
      <c r="C13" s="707">
        <f>SUM(C10:C12)</f>
        <v>395</v>
      </c>
      <c r="D13" s="708">
        <f>SUM(D10:D12)</f>
        <v>0</v>
      </c>
      <c r="E13" s="706">
        <f>SUM(E10:E12)</f>
        <v>410</v>
      </c>
    </row>
    <row r="14" spans="1:5" ht="12.75" customHeight="1" hidden="1">
      <c r="A14" s="219" t="s">
        <v>107</v>
      </c>
      <c r="B14" s="213"/>
      <c r="C14" s="985"/>
      <c r="D14" s="985"/>
      <c r="E14" s="213"/>
    </row>
    <row r="15" spans="1:5" s="421" customFormat="1" ht="12.75" customHeight="1" hidden="1">
      <c r="A15" s="691">
        <v>519</v>
      </c>
      <c r="B15" s="692">
        <f>B14</f>
        <v>0</v>
      </c>
      <c r="C15" s="710">
        <f>C14</f>
        <v>0</v>
      </c>
      <c r="D15" s="740">
        <f>D14</f>
        <v>0</v>
      </c>
      <c r="E15" s="706">
        <f>E14</f>
        <v>0</v>
      </c>
    </row>
    <row r="16" spans="1:5" s="421" customFormat="1" ht="25.5" customHeight="1" hidden="1">
      <c r="A16" s="986" t="s">
        <v>712</v>
      </c>
      <c r="B16" s="987"/>
      <c r="C16" s="988"/>
      <c r="D16" s="989"/>
      <c r="E16" s="990">
        <f>SUM(B16:D16)</f>
        <v>0</v>
      </c>
    </row>
    <row r="17" spans="1:5" ht="12.75" customHeight="1" hidden="1">
      <c r="A17" s="691">
        <v>521</v>
      </c>
      <c r="B17" s="759">
        <f>SUM(B16)</f>
        <v>0</v>
      </c>
      <c r="C17" s="759">
        <f>SUM(C16)</f>
        <v>0</v>
      </c>
      <c r="D17" s="759">
        <f>SUM(D16)</f>
        <v>0</v>
      </c>
      <c r="E17" s="759">
        <f>SUM(E16)</f>
        <v>0</v>
      </c>
    </row>
    <row r="18" spans="1:5" ht="21.75" customHeight="1">
      <c r="A18" s="154" t="s">
        <v>713</v>
      </c>
      <c r="B18" s="99"/>
      <c r="C18" s="100">
        <v>200</v>
      </c>
      <c r="D18" s="125"/>
      <c r="E18" s="156">
        <f>SUM(B18:D18)</f>
        <v>200</v>
      </c>
    </row>
    <row r="19" spans="1:5" ht="21.75" customHeight="1">
      <c r="A19" s="154" t="s">
        <v>714</v>
      </c>
      <c r="B19" s="99"/>
      <c r="C19" s="100">
        <f>1480+550</f>
        <v>2030</v>
      </c>
      <c r="D19" s="125"/>
      <c r="E19" s="156">
        <f>SUM(B19:D19)</f>
        <v>2030</v>
      </c>
    </row>
    <row r="20" spans="1:5" ht="19.5" customHeight="1">
      <c r="A20" s="691">
        <v>522</v>
      </c>
      <c r="B20" s="692">
        <f>SUM(B18:B19)</f>
        <v>0</v>
      </c>
      <c r="C20" s="710">
        <f>SUM(C18:C19)</f>
        <v>2230</v>
      </c>
      <c r="D20" s="711">
        <f>SUM(D18:D19)</f>
        <v>0</v>
      </c>
      <c r="E20" s="692">
        <f>SUM(E18:E19)</f>
        <v>2230</v>
      </c>
    </row>
    <row r="21" spans="1:5" ht="22.5" customHeight="1" hidden="1">
      <c r="A21" s="693"/>
      <c r="B21" s="694"/>
      <c r="C21" s="695"/>
      <c r="D21" s="991"/>
      <c r="E21" s="156">
        <f>SUM(B21:D21)</f>
        <v>0</v>
      </c>
    </row>
    <row r="22" spans="1:5" ht="18.75" customHeight="1" hidden="1">
      <c r="A22" s="693"/>
      <c r="B22" s="694"/>
      <c r="C22" s="695"/>
      <c r="D22" s="991"/>
      <c r="E22" s="156">
        <f>SUM(B22:D22)</f>
        <v>0</v>
      </c>
    </row>
    <row r="23" spans="1:5" ht="21" customHeight="1">
      <c r="A23" s="696" t="s">
        <v>117</v>
      </c>
      <c r="B23" s="694">
        <v>250</v>
      </c>
      <c r="C23" s="695">
        <v>1500</v>
      </c>
      <c r="D23" s="991"/>
      <c r="E23" s="156">
        <f>SUM(B23:D23)</f>
        <v>1750</v>
      </c>
    </row>
    <row r="24" spans="1:5" ht="23.25" customHeight="1" thickBot="1">
      <c r="A24" s="691">
        <v>533</v>
      </c>
      <c r="B24" s="692">
        <f>SUM(B22:B23)</f>
        <v>250</v>
      </c>
      <c r="C24" s="710">
        <f>SUM(C22:C23)</f>
        <v>1500</v>
      </c>
      <c r="D24" s="711">
        <f>SUM(D22:D23)</f>
        <v>0</v>
      </c>
      <c r="E24" s="692">
        <f>SUM(E22:E23)</f>
        <v>1750</v>
      </c>
    </row>
    <row r="25" spans="1:5" ht="21" customHeight="1" hidden="1" thickBot="1">
      <c r="A25" s="154"/>
      <c r="B25" s="99"/>
      <c r="C25" s="100"/>
      <c r="D25" s="125"/>
      <c r="E25" s="156">
        <f>SUM(B25:D25)</f>
        <v>0</v>
      </c>
    </row>
    <row r="26" spans="1:5" ht="32.25" customHeight="1" hidden="1" thickBot="1">
      <c r="A26" s="154" t="s">
        <v>72</v>
      </c>
      <c r="B26" s="99"/>
      <c r="C26" s="100"/>
      <c r="D26" s="125"/>
      <c r="E26" s="156">
        <f>SUM(B26:D26)</f>
        <v>0</v>
      </c>
    </row>
    <row r="27" spans="1:5" ht="32.25" customHeight="1" hidden="1" thickBot="1">
      <c r="A27" s="955">
        <v>612</v>
      </c>
      <c r="B27" s="742">
        <f>SUM(B25:B26)</f>
        <v>0</v>
      </c>
      <c r="C27" s="743">
        <f>SUM(C25:C26)</f>
        <v>0</v>
      </c>
      <c r="D27" s="956">
        <f>SUM(D25:D26)</f>
        <v>0</v>
      </c>
      <c r="E27" s="699">
        <f>SUM(E25:E26)</f>
        <v>0</v>
      </c>
    </row>
    <row r="28" spans="1:5" ht="32.25" customHeight="1" thickTop="1">
      <c r="A28" s="957" t="s">
        <v>6</v>
      </c>
      <c r="B28" s="701">
        <f>B4+B9+B13+B15+B17+B20+B24+B27</f>
        <v>335</v>
      </c>
      <c r="C28" s="713">
        <f>C4+C9+C13+C15+C17+C20+C24+C27</f>
        <v>6485</v>
      </c>
      <c r="D28" s="702">
        <f>D4+D9+D13+D15+D17+D20+D24+D27</f>
        <v>1630</v>
      </c>
      <c r="E28" s="701">
        <f>E4+E9+E13+E15+E17+E20+E24+E27</f>
        <v>8450</v>
      </c>
    </row>
    <row r="29" spans="1:5" ht="23.25" customHeight="1">
      <c r="A29" s="42"/>
      <c r="B29" s="43"/>
      <c r="C29" s="43"/>
      <c r="D29" s="43"/>
      <c r="E29" s="43"/>
    </row>
    <row r="30" spans="1:5" ht="50.25" customHeight="1" thickBot="1">
      <c r="A30" s="109" t="s">
        <v>646</v>
      </c>
      <c r="B30" s="110" t="s">
        <v>280</v>
      </c>
      <c r="C30" s="110" t="s">
        <v>279</v>
      </c>
      <c r="D30" s="83" t="s">
        <v>451</v>
      </c>
      <c r="E30" s="110" t="s">
        <v>105</v>
      </c>
    </row>
    <row r="31" spans="1:5" ht="18" customHeight="1" thickTop="1">
      <c r="A31" s="769"/>
      <c r="B31" s="770"/>
      <c r="C31" s="771"/>
      <c r="D31" s="772"/>
      <c r="E31" s="274"/>
    </row>
    <row r="32" spans="1:5" ht="18" customHeight="1">
      <c r="A32" s="755" t="s">
        <v>326</v>
      </c>
      <c r="B32" s="99">
        <v>400</v>
      </c>
      <c r="C32" s="100">
        <v>600</v>
      </c>
      <c r="D32" s="125">
        <v>0</v>
      </c>
      <c r="E32" s="123">
        <f>SUM(B32:D32)</f>
        <v>1000</v>
      </c>
    </row>
    <row r="33" spans="1:5" ht="18" customHeight="1">
      <c r="A33" s="773" t="s">
        <v>450</v>
      </c>
      <c r="B33" s="759">
        <f>SUM(B31:B32)</f>
        <v>400</v>
      </c>
      <c r="C33" s="710">
        <f>SUM(C31:C32)</f>
        <v>600</v>
      </c>
      <c r="D33" s="774">
        <f>SUM(D31:D32)</f>
        <v>0</v>
      </c>
      <c r="E33" s="692">
        <f>SUM(E31:E32)</f>
        <v>1000</v>
      </c>
    </row>
    <row r="34" spans="1:5" ht="16.5" customHeight="1">
      <c r="A34" s="430"/>
      <c r="B34" s="775"/>
      <c r="C34" s="776"/>
      <c r="D34" s="777"/>
      <c r="E34" s="778"/>
    </row>
    <row r="35" spans="1:5" ht="16.5" customHeight="1">
      <c r="A35" s="181" t="s">
        <v>12</v>
      </c>
      <c r="B35" s="99">
        <v>8550</v>
      </c>
      <c r="C35" s="100">
        <v>10320</v>
      </c>
      <c r="D35" s="125">
        <v>0</v>
      </c>
      <c r="E35" s="779">
        <f>SUM(B35:D35)</f>
        <v>18870</v>
      </c>
    </row>
    <row r="36" spans="1:5" ht="16.5" customHeight="1" thickBot="1">
      <c r="A36" s="753">
        <v>517</v>
      </c>
      <c r="B36" s="692">
        <f>SUM(B34:B35)</f>
        <v>8550</v>
      </c>
      <c r="C36" s="710">
        <f>SUM(C34:C35)</f>
        <v>10320</v>
      </c>
      <c r="D36" s="711">
        <f>SUM(D34:D35)</f>
        <v>0</v>
      </c>
      <c r="E36" s="727">
        <f>SUM(E34:E35)</f>
        <v>18870</v>
      </c>
    </row>
    <row r="37" spans="1:5" ht="21.75" customHeight="1" hidden="1">
      <c r="A37" s="780"/>
      <c r="B37" s="781"/>
      <c r="C37" s="782"/>
      <c r="D37" s="783"/>
      <c r="E37" s="784"/>
    </row>
    <row r="38" spans="1:5" ht="27" customHeight="1" hidden="1">
      <c r="A38" s="88" t="s">
        <v>313</v>
      </c>
      <c r="B38" s="86">
        <v>0</v>
      </c>
      <c r="C38" s="85">
        <v>0</v>
      </c>
      <c r="D38" s="87">
        <v>0</v>
      </c>
      <c r="E38" s="84">
        <f>SUM(B38:D38)</f>
        <v>0</v>
      </c>
    </row>
    <row r="39" spans="1:5" ht="9" customHeight="1" hidden="1" thickBot="1">
      <c r="A39" s="785">
        <v>612</v>
      </c>
      <c r="B39" s="786">
        <f>SUM(B38)</f>
        <v>0</v>
      </c>
      <c r="C39" s="787">
        <f>SUM(C38)</f>
        <v>0</v>
      </c>
      <c r="D39" s="788">
        <f>SUM(D38)</f>
        <v>0</v>
      </c>
      <c r="E39" s="789">
        <f>SUM(B39:D39)</f>
        <v>0</v>
      </c>
    </row>
    <row r="40" spans="1:5" ht="41.25" customHeight="1" thickTop="1">
      <c r="A40" s="790" t="s">
        <v>6</v>
      </c>
      <c r="B40" s="701">
        <f>B36+B39+B33</f>
        <v>8950</v>
      </c>
      <c r="C40" s="713">
        <f>C36+C39+C33</f>
        <v>10920</v>
      </c>
      <c r="D40" s="702">
        <f>D36+D39+D33</f>
        <v>0</v>
      </c>
      <c r="E40" s="791">
        <f>SUM(E33+E36)</f>
        <v>19870</v>
      </c>
    </row>
    <row r="41" ht="19.5" customHeight="1"/>
    <row r="42" ht="21" customHeight="1"/>
    <row r="43" ht="2.25" customHeight="1" hidden="1"/>
    <row r="44" ht="18.75" customHeight="1"/>
    <row r="45" ht="21.75" customHeight="1"/>
    <row r="46" ht="27" customHeight="1"/>
  </sheetData>
  <sheetProtection/>
  <mergeCells count="1">
    <mergeCell ref="A1:D1"/>
  </mergeCells>
  <printOptions horizontalCentered="1"/>
  <pageMargins left="0.15748031496062992" right="0.15748031496062992" top="0.35433070866141736" bottom="0.4330708661417323" header="0.2362204724409449" footer="0.1968503937007874"/>
  <pageSetup horizontalDpi="600" verticalDpi="600" orientation="portrait" paperSize="9" r:id="rId1"/>
  <headerFooter alignWithMargins="0">
    <oddFooter>&amp;L&amp;"Times New Roman CE,Obyčejné"&amp;8Rozpočet na rok 2011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118" zoomScaleSheetLayoutView="118" zoomScalePageLayoutView="0" workbookViewId="0" topLeftCell="A1">
      <pane ySplit="1" topLeftCell="A2" activePane="bottomLeft" state="frozen"/>
      <selection pane="topLeft" activeCell="D2" sqref="D2"/>
      <selection pane="bottomLeft" activeCell="A34" sqref="A34"/>
    </sheetView>
  </sheetViews>
  <sheetFormatPr defaultColWidth="9.00390625" defaultRowHeight="12.75"/>
  <cols>
    <col min="1" max="1" width="26.875" style="421" customWidth="1"/>
    <col min="2" max="5" width="16.875" style="421" customWidth="1"/>
    <col min="6" max="7" width="11.25390625" style="421" customWidth="1"/>
    <col min="8" max="16384" width="9.125" style="421" customWidth="1"/>
  </cols>
  <sheetData>
    <row r="1" spans="1:5" ht="40.5" customHeight="1">
      <c r="A1" s="1578" t="s">
        <v>578</v>
      </c>
      <c r="B1" s="1578"/>
      <c r="C1" s="1578"/>
      <c r="D1" s="1578"/>
      <c r="E1" s="428" t="s">
        <v>495</v>
      </c>
    </row>
    <row r="2" spans="1:7" ht="41.25" customHeight="1" thickBot="1">
      <c r="A2" s="109" t="s">
        <v>516</v>
      </c>
      <c r="B2" s="165" t="s">
        <v>277</v>
      </c>
      <c r="C2" s="165" t="s">
        <v>278</v>
      </c>
      <c r="D2" s="145" t="s">
        <v>347</v>
      </c>
      <c r="E2" s="110" t="s">
        <v>105</v>
      </c>
      <c r="F2" s="431"/>
      <c r="G2" s="432"/>
    </row>
    <row r="3" spans="1:7" ht="20.25" customHeight="1" thickTop="1">
      <c r="A3" s="704" t="s">
        <v>13</v>
      </c>
      <c r="B3" s="992"/>
      <c r="C3" s="993"/>
      <c r="D3" s="126"/>
      <c r="E3" s="112"/>
      <c r="F3" s="431"/>
      <c r="G3" s="432"/>
    </row>
    <row r="4" spans="1:7" ht="20.25" customHeight="1">
      <c r="A4" s="994" t="s">
        <v>224</v>
      </c>
      <c r="B4" s="995"/>
      <c r="C4" s="996">
        <v>11917</v>
      </c>
      <c r="D4" s="997"/>
      <c r="E4" s="156">
        <f>SUM(B4:D4)</f>
        <v>11917</v>
      </c>
      <c r="F4" s="431"/>
      <c r="G4" s="432"/>
    </row>
    <row r="5" spans="1:7" ht="20.25" customHeight="1">
      <c r="A5" s="994" t="s">
        <v>136</v>
      </c>
      <c r="B5" s="995"/>
      <c r="C5" s="998">
        <v>12954</v>
      </c>
      <c r="D5" s="202"/>
      <c r="E5" s="156">
        <f aca="true" t="shared" si="0" ref="E5:E31">SUM(B5:D5)</f>
        <v>12954</v>
      </c>
      <c r="F5" s="431"/>
      <c r="G5" s="432"/>
    </row>
    <row r="6" spans="1:7" ht="20.25" customHeight="1">
      <c r="A6" s="994" t="s">
        <v>17</v>
      </c>
      <c r="B6" s="995"/>
      <c r="C6" s="998">
        <v>4971</v>
      </c>
      <c r="D6" s="202"/>
      <c r="E6" s="156">
        <f t="shared" si="0"/>
        <v>4971</v>
      </c>
      <c r="F6" s="431"/>
      <c r="G6" s="432"/>
    </row>
    <row r="7" spans="1:7" ht="20.25" customHeight="1">
      <c r="A7" s="994" t="s">
        <v>225</v>
      </c>
      <c r="B7" s="995"/>
      <c r="C7" s="999">
        <v>4176</v>
      </c>
      <c r="D7" s="202"/>
      <c r="E7" s="156">
        <f t="shared" si="0"/>
        <v>4176</v>
      </c>
      <c r="F7" s="431"/>
      <c r="G7" s="432"/>
    </row>
    <row r="8" spans="1:7" ht="20.25" customHeight="1">
      <c r="A8" s="994" t="s">
        <v>20</v>
      </c>
      <c r="B8" s="995"/>
      <c r="C8" s="999">
        <v>2605.7</v>
      </c>
      <c r="D8" s="202"/>
      <c r="E8" s="156">
        <f t="shared" si="0"/>
        <v>2605.7</v>
      </c>
      <c r="F8" s="431"/>
      <c r="G8" s="432"/>
    </row>
    <row r="9" spans="1:7" ht="20.25" customHeight="1">
      <c r="A9" s="994" t="s">
        <v>14</v>
      </c>
      <c r="B9" s="995"/>
      <c r="C9" s="998">
        <v>3989.7</v>
      </c>
      <c r="D9" s="202"/>
      <c r="E9" s="156">
        <f t="shared" si="0"/>
        <v>3989.7</v>
      </c>
      <c r="F9" s="431"/>
      <c r="G9" s="432"/>
    </row>
    <row r="10" spans="1:7" ht="20.25" customHeight="1">
      <c r="A10" s="994" t="s">
        <v>15</v>
      </c>
      <c r="B10" s="995"/>
      <c r="C10" s="998">
        <v>3745.4</v>
      </c>
      <c r="D10" s="202"/>
      <c r="E10" s="156">
        <f t="shared" si="0"/>
        <v>3745.4</v>
      </c>
      <c r="F10" s="431"/>
      <c r="G10" s="432"/>
    </row>
    <row r="11" spans="1:7" ht="20.25" customHeight="1">
      <c r="A11" s="994" t="s">
        <v>19</v>
      </c>
      <c r="B11" s="995"/>
      <c r="C11" s="539"/>
      <c r="D11" s="998">
        <v>2252.2</v>
      </c>
      <c r="E11" s="156">
        <f t="shared" si="0"/>
        <v>2252.2</v>
      </c>
      <c r="F11" s="431"/>
      <c r="G11" s="432"/>
    </row>
    <row r="12" spans="1:7" ht="20.25" customHeight="1">
      <c r="A12" s="994" t="s">
        <v>534</v>
      </c>
      <c r="B12" s="995"/>
      <c r="C12" s="998">
        <v>4009</v>
      </c>
      <c r="D12" s="202"/>
      <c r="E12" s="156">
        <f t="shared" si="0"/>
        <v>4009</v>
      </c>
      <c r="F12" s="431"/>
      <c r="G12" s="432"/>
    </row>
    <row r="13" spans="1:7" ht="20.25" customHeight="1">
      <c r="A13" s="994" t="s">
        <v>137</v>
      </c>
      <c r="B13" s="995"/>
      <c r="C13" s="998">
        <v>3692</v>
      </c>
      <c r="D13" s="202"/>
      <c r="E13" s="156">
        <f t="shared" si="0"/>
        <v>3692</v>
      </c>
      <c r="F13" s="431"/>
      <c r="G13" s="432"/>
    </row>
    <row r="14" spans="1:7" ht="20.25" customHeight="1">
      <c r="A14" s="994" t="s">
        <v>18</v>
      </c>
      <c r="B14" s="995"/>
      <c r="C14" s="998">
        <v>6800</v>
      </c>
      <c r="D14" s="202"/>
      <c r="E14" s="156">
        <f t="shared" si="0"/>
        <v>6800</v>
      </c>
      <c r="F14" s="431"/>
      <c r="G14" s="432"/>
    </row>
    <row r="15" spans="1:7" ht="20.25" customHeight="1">
      <c r="A15" s="994" t="s">
        <v>138</v>
      </c>
      <c r="B15" s="995"/>
      <c r="C15" s="998">
        <v>2743</v>
      </c>
      <c r="D15" s="202"/>
      <c r="E15" s="156">
        <f t="shared" si="0"/>
        <v>2743</v>
      </c>
      <c r="F15" s="431"/>
      <c r="G15" s="432"/>
    </row>
    <row r="16" spans="1:7" ht="20.25" customHeight="1">
      <c r="A16" s="994" t="s">
        <v>16</v>
      </c>
      <c r="B16" s="995"/>
      <c r="C16" s="998">
        <v>9800</v>
      </c>
      <c r="D16" s="202"/>
      <c r="E16" s="156">
        <f t="shared" si="0"/>
        <v>9800</v>
      </c>
      <c r="F16" s="431"/>
      <c r="G16" s="432"/>
    </row>
    <row r="17" spans="1:6" ht="20.25" customHeight="1">
      <c r="A17" s="203" t="s">
        <v>21</v>
      </c>
      <c r="B17" s="134">
        <v>2644.2</v>
      </c>
      <c r="C17" s="202"/>
      <c r="D17" s="202"/>
      <c r="E17" s="156">
        <f t="shared" si="0"/>
        <v>2644.2</v>
      </c>
      <c r="F17" s="431"/>
    </row>
    <row r="18" spans="1:6" ht="20.25" customHeight="1">
      <c r="A18" s="204" t="s">
        <v>25</v>
      </c>
      <c r="B18" s="134">
        <v>1084.1</v>
      </c>
      <c r="C18" s="202"/>
      <c r="D18" s="202"/>
      <c r="E18" s="156">
        <f t="shared" si="0"/>
        <v>1084.1</v>
      </c>
      <c r="F18" s="431"/>
    </row>
    <row r="19" spans="1:6" ht="20.25" customHeight="1">
      <c r="A19" s="204" t="s">
        <v>23</v>
      </c>
      <c r="B19" s="134">
        <v>963.1</v>
      </c>
      <c r="C19" s="202"/>
      <c r="D19" s="202"/>
      <c r="E19" s="156">
        <f t="shared" si="0"/>
        <v>963.1</v>
      </c>
      <c r="F19" s="431"/>
    </row>
    <row r="20" spans="1:6" ht="20.25" customHeight="1">
      <c r="A20" s="204" t="s">
        <v>22</v>
      </c>
      <c r="B20" s="134">
        <v>1687.8</v>
      </c>
      <c r="C20" s="202"/>
      <c r="D20" s="202"/>
      <c r="E20" s="156">
        <f t="shared" si="0"/>
        <v>1687.8</v>
      </c>
      <c r="F20" s="431"/>
    </row>
    <row r="21" spans="1:6" ht="20.25" customHeight="1">
      <c r="A21" s="204" t="s">
        <v>31</v>
      </c>
      <c r="B21" s="134">
        <v>1411.9</v>
      </c>
      <c r="C21" s="202"/>
      <c r="D21" s="202"/>
      <c r="E21" s="156">
        <f t="shared" si="0"/>
        <v>1411.9</v>
      </c>
      <c r="F21" s="431"/>
    </row>
    <row r="22" spans="1:6" ht="20.25" customHeight="1">
      <c r="A22" s="204" t="s">
        <v>32</v>
      </c>
      <c r="B22" s="134">
        <v>1329.2</v>
      </c>
      <c r="C22" s="202"/>
      <c r="D22" s="202"/>
      <c r="E22" s="156">
        <f t="shared" si="0"/>
        <v>1329.2</v>
      </c>
      <c r="F22" s="431"/>
    </row>
    <row r="23" spans="1:6" ht="20.25" customHeight="1">
      <c r="A23" s="204" t="s">
        <v>33</v>
      </c>
      <c r="B23" s="134">
        <v>1108</v>
      </c>
      <c r="C23" s="202"/>
      <c r="D23" s="202"/>
      <c r="E23" s="156">
        <f t="shared" si="0"/>
        <v>1108</v>
      </c>
      <c r="F23" s="431"/>
    </row>
    <row r="24" spans="1:6" ht="20.25" customHeight="1">
      <c r="A24" s="204" t="s">
        <v>24</v>
      </c>
      <c r="B24" s="134">
        <v>1549</v>
      </c>
      <c r="C24" s="202"/>
      <c r="D24" s="202"/>
      <c r="E24" s="156">
        <f t="shared" si="0"/>
        <v>1549</v>
      </c>
      <c r="F24" s="431"/>
    </row>
    <row r="25" spans="1:6" ht="20.25" customHeight="1">
      <c r="A25" s="204" t="s">
        <v>30</v>
      </c>
      <c r="B25" s="134">
        <v>1030</v>
      </c>
      <c r="C25" s="202"/>
      <c r="D25" s="202"/>
      <c r="E25" s="156">
        <f t="shared" si="0"/>
        <v>1030</v>
      </c>
      <c r="F25" s="431"/>
    </row>
    <row r="26" spans="1:6" ht="20.25" customHeight="1">
      <c r="A26" s="204" t="s">
        <v>28</v>
      </c>
      <c r="B26" s="134">
        <v>1331.5</v>
      </c>
      <c r="C26" s="202"/>
      <c r="D26" s="202"/>
      <c r="E26" s="156">
        <f t="shared" si="0"/>
        <v>1331.5</v>
      </c>
      <c r="F26" s="431"/>
    </row>
    <row r="27" spans="1:6" ht="20.25" customHeight="1">
      <c r="A27" s="204" t="s">
        <v>34</v>
      </c>
      <c r="B27" s="134">
        <v>1621.2</v>
      </c>
      <c r="C27" s="202"/>
      <c r="D27" s="202"/>
      <c r="E27" s="156">
        <f t="shared" si="0"/>
        <v>1621.2</v>
      </c>
      <c r="F27" s="431"/>
    </row>
    <row r="28" spans="1:6" ht="20.25" customHeight="1">
      <c r="A28" s="204" t="s">
        <v>27</v>
      </c>
      <c r="B28" s="134">
        <v>1101.2</v>
      </c>
      <c r="C28" s="202"/>
      <c r="D28" s="202"/>
      <c r="E28" s="156">
        <f t="shared" si="0"/>
        <v>1101.2</v>
      </c>
      <c r="F28" s="431"/>
    </row>
    <row r="29" spans="1:6" ht="20.25" customHeight="1">
      <c r="A29" s="204" t="s">
        <v>35</v>
      </c>
      <c r="B29" s="134">
        <v>1470.2</v>
      </c>
      <c r="C29" s="202"/>
      <c r="D29" s="202"/>
      <c r="E29" s="156">
        <f t="shared" si="0"/>
        <v>1470.2</v>
      </c>
      <c r="F29" s="431"/>
    </row>
    <row r="30" spans="1:6" ht="20.25" customHeight="1">
      <c r="A30" s="204" t="s">
        <v>26</v>
      </c>
      <c r="B30" s="134">
        <v>1457</v>
      </c>
      <c r="C30" s="202"/>
      <c r="D30" s="202"/>
      <c r="E30" s="156">
        <f t="shared" si="0"/>
        <v>1457</v>
      </c>
      <c r="F30" s="431"/>
    </row>
    <row r="31" spans="1:6" ht="21.75" customHeight="1" thickBot="1">
      <c r="A31" s="204" t="s">
        <v>29</v>
      </c>
      <c r="B31" s="134">
        <v>1041</v>
      </c>
      <c r="C31" s="202"/>
      <c r="D31" s="202"/>
      <c r="E31" s="156">
        <f t="shared" si="0"/>
        <v>1041</v>
      </c>
      <c r="F31" s="431"/>
    </row>
    <row r="32" spans="1:6" ht="21" customHeight="1" hidden="1" thickBot="1">
      <c r="A32" s="1000">
        <v>5331</v>
      </c>
      <c r="B32" s="1001">
        <f>SUM(B3:B31)</f>
        <v>20829.4</v>
      </c>
      <c r="C32" s="793">
        <f>SUM(C3:C31)</f>
        <v>71402.79999999999</v>
      </c>
      <c r="D32" s="1002">
        <f>SUM(D3:D31)</f>
        <v>2252.2</v>
      </c>
      <c r="E32" s="883">
        <f>B32+C32+D32</f>
        <v>94484.39999999998</v>
      </c>
      <c r="F32" s="431"/>
    </row>
    <row r="33" spans="1:6" ht="30" customHeight="1" thickTop="1">
      <c r="A33" s="1241" t="s">
        <v>6</v>
      </c>
      <c r="B33" s="701">
        <f>SUM(B32)</f>
        <v>20829.4</v>
      </c>
      <c r="C33" s="713">
        <f>SUM(C32)</f>
        <v>71402.79999999999</v>
      </c>
      <c r="D33" s="1003">
        <f>SUM(D32)</f>
        <v>2252.2</v>
      </c>
      <c r="E33" s="701">
        <f>SUM(E32)</f>
        <v>94484.39999999998</v>
      </c>
      <c r="F33" s="431"/>
    </row>
    <row r="34" spans="1:5" ht="26.25" customHeight="1">
      <c r="A34" s="433"/>
      <c r="B34" s="433"/>
      <c r="C34" s="433"/>
      <c r="D34" s="433"/>
      <c r="E34" s="433"/>
    </row>
    <row r="35" ht="45" customHeight="1">
      <c r="A35" s="434"/>
    </row>
    <row r="39" ht="0.75" customHeight="1" hidden="1"/>
    <row r="40" ht="0.75" customHeight="1" hidden="1"/>
    <row r="41" ht="0.75" customHeight="1" hidden="1"/>
    <row r="42" ht="0.75" customHeight="1" hidden="1"/>
    <row r="43" ht="0.75" customHeight="1" hidden="1"/>
    <row r="44" ht="0.75" customHeight="1" hidden="1"/>
    <row r="45" ht="0.75" customHeight="1" hidden="1"/>
    <row r="46" ht="0.75" customHeight="1" hidden="1"/>
    <row r="47" ht="0.75" customHeight="1" hidden="1"/>
    <row r="48" ht="0.75" customHeight="1" hidden="1"/>
    <row r="49" ht="0.75" customHeight="1" hidden="1"/>
    <row r="50" ht="0.75" customHeight="1" hidden="1"/>
    <row r="51" ht="0.75" customHeight="1" hidden="1"/>
    <row r="52" ht="0.75" customHeight="1" hidden="1"/>
    <row r="53" ht="0.75" customHeight="1" hidden="1"/>
    <row r="54" ht="0.75" customHeight="1" hidden="1"/>
    <row r="55" ht="0.75" customHeight="1" hidden="1"/>
    <row r="56" ht="0.75" customHeight="1" hidden="1"/>
    <row r="57" ht="0.75" customHeight="1" hidden="1"/>
    <row r="58" ht="0.75" customHeight="1" hidden="1"/>
    <row r="59" ht="0.75" customHeight="1" hidden="1"/>
    <row r="60" ht="0.75" customHeight="1" hidden="1"/>
    <row r="61" ht="0.75" customHeight="1" hidden="1"/>
    <row r="62" ht="0.75" customHeight="1"/>
    <row r="63" ht="22.5" customHeight="1"/>
    <row r="64" ht="24" customHeight="1"/>
    <row r="69" ht="21.75" customHeight="1"/>
  </sheetData>
  <sheetProtection/>
  <mergeCells count="1">
    <mergeCell ref="A1:D1"/>
  </mergeCells>
  <printOptions horizontalCentered="1"/>
  <pageMargins left="0.1968503937007874" right="0.1968503937007874" top="0.5118110236220472" bottom="0.2362204724409449" header="0.2362204724409449" footer="0.1968503937007874"/>
  <pageSetup horizontalDpi="600" verticalDpi="600" orientation="portrait" paperSize="9" r:id="rId1"/>
  <headerFooter alignWithMargins="0">
    <oddFooter>&amp;L&amp;"Times New Roman CE,Obyčejné"&amp;9Rozpočet na rok 2011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Normal="85" zoomScaleSheetLayoutView="100" zoomScalePageLayoutView="0" workbookViewId="0" topLeftCell="A1">
      <selection activeCell="A9" sqref="A9"/>
    </sheetView>
  </sheetViews>
  <sheetFormatPr defaultColWidth="9.00390625" defaultRowHeight="12.75"/>
  <cols>
    <col min="1" max="1" width="32.625" style="19" customWidth="1"/>
    <col min="2" max="5" width="17.125" style="19" customWidth="1"/>
    <col min="6" max="16384" width="9.125" style="19" customWidth="1"/>
  </cols>
  <sheetData>
    <row r="1" spans="1:5" ht="47.25" customHeight="1">
      <c r="A1" s="1585" t="s">
        <v>579</v>
      </c>
      <c r="B1" s="1586"/>
      <c r="C1" s="1586"/>
      <c r="D1" s="1586"/>
      <c r="E1" s="429" t="s">
        <v>496</v>
      </c>
    </row>
    <row r="2" spans="1:5" ht="27.75" customHeight="1">
      <c r="A2" s="42"/>
      <c r="B2" s="43"/>
      <c r="C2" s="43"/>
      <c r="D2" s="43"/>
      <c r="E2" s="420"/>
    </row>
    <row r="3" spans="1:5" ht="42.75" customHeight="1">
      <c r="A3" s="109" t="s">
        <v>282</v>
      </c>
      <c r="B3" s="110" t="s">
        <v>277</v>
      </c>
      <c r="C3" s="110" t="s">
        <v>278</v>
      </c>
      <c r="D3" s="83" t="s">
        <v>451</v>
      </c>
      <c r="E3" s="110" t="s">
        <v>105</v>
      </c>
    </row>
    <row r="4" spans="1:5" ht="0.75" customHeight="1" hidden="1" thickTop="1">
      <c r="A4" s="101" t="s">
        <v>296</v>
      </c>
      <c r="B4" s="273">
        <v>0</v>
      </c>
      <c r="C4" s="271">
        <v>0</v>
      </c>
      <c r="D4" s="272">
        <v>0</v>
      </c>
      <c r="E4" s="274">
        <f>SUM(B4:D4)</f>
        <v>0</v>
      </c>
    </row>
    <row r="5" spans="1:5" ht="0.75" customHeight="1" hidden="1">
      <c r="A5" s="773" t="s">
        <v>297</v>
      </c>
      <c r="B5" s="953">
        <f>B4</f>
        <v>0</v>
      </c>
      <c r="C5" s="710">
        <f>C4</f>
        <v>0</v>
      </c>
      <c r="D5" s="711">
        <f>D4</f>
        <v>0</v>
      </c>
      <c r="E5" s="727">
        <f>SUM(B5:D5)</f>
        <v>0</v>
      </c>
    </row>
    <row r="6" spans="1:5" ht="0.75" customHeight="1" thickBot="1">
      <c r="A6" s="1242"/>
      <c r="B6" s="1243"/>
      <c r="C6" s="1244"/>
      <c r="D6" s="275"/>
      <c r="E6" s="276"/>
    </row>
    <row r="7" spans="1:5" ht="18" customHeight="1" thickTop="1">
      <c r="A7" s="215" t="s">
        <v>139</v>
      </c>
      <c r="B7" s="112">
        <f>'[26]02- 09'!$G$91</f>
        <v>13100</v>
      </c>
      <c r="C7" s="1245">
        <v>44120</v>
      </c>
      <c r="D7" s="578">
        <f>'[26]02- 09'!$G$45</f>
        <v>2100</v>
      </c>
      <c r="E7" s="119">
        <f>SUM(B7:D7)</f>
        <v>59320</v>
      </c>
    </row>
    <row r="8" spans="1:5" ht="18" customHeight="1" thickBot="1">
      <c r="A8" s="955">
        <v>612</v>
      </c>
      <c r="B8" s="742">
        <f>SUM(B6:B7)</f>
        <v>13100</v>
      </c>
      <c r="C8" s="743">
        <f>SUM(C6:C7)</f>
        <v>44120</v>
      </c>
      <c r="D8" s="956">
        <f>SUM(D6:D7)</f>
        <v>2100</v>
      </c>
      <c r="E8" s="745">
        <f>SUM(E6:E7)</f>
        <v>59320</v>
      </c>
    </row>
    <row r="9" spans="1:5" ht="24" customHeight="1" thickTop="1">
      <c r="A9" s="957" t="s">
        <v>6</v>
      </c>
      <c r="B9" s="958">
        <f>B5+B8</f>
        <v>13100</v>
      </c>
      <c r="C9" s="1169">
        <f>C5+C8</f>
        <v>44120</v>
      </c>
      <c r="D9" s="1170">
        <f>D5+D8</f>
        <v>2100</v>
      </c>
      <c r="E9" s="1171">
        <f>E5+E8</f>
        <v>59320</v>
      </c>
    </row>
    <row r="10" ht="19.5" customHeight="1"/>
    <row r="11" spans="1:7" ht="33.75" customHeight="1" thickBot="1">
      <c r="A11" s="109" t="s">
        <v>645</v>
      </c>
      <c r="B11" s="110" t="s">
        <v>277</v>
      </c>
      <c r="C11" s="110" t="s">
        <v>278</v>
      </c>
      <c r="D11" s="111" t="s">
        <v>105</v>
      </c>
      <c r="E11" s="1116"/>
      <c r="F11" s="205"/>
      <c r="G11" s="1117"/>
    </row>
    <row r="12" spans="1:7" ht="1.5" customHeight="1" hidden="1" thickTop="1">
      <c r="A12" s="704"/>
      <c r="B12" s="236">
        <v>0</v>
      </c>
      <c r="C12" s="236">
        <v>0</v>
      </c>
      <c r="D12" s="236">
        <v>0</v>
      </c>
      <c r="E12" s="1118"/>
      <c r="F12" s="187">
        <v>0</v>
      </c>
      <c r="G12" s="187">
        <f aca="true" t="shared" si="0" ref="G12:G17">SUM(B12:F12)</f>
        <v>0</v>
      </c>
    </row>
    <row r="13" spans="1:7" ht="1.5" customHeight="1" hidden="1">
      <c r="A13" s="175"/>
      <c r="B13" s="99">
        <v>0</v>
      </c>
      <c r="C13" s="100">
        <v>0</v>
      </c>
      <c r="D13" s="100">
        <v>0</v>
      </c>
      <c r="E13" s="1118"/>
      <c r="F13" s="187"/>
      <c r="G13" s="187">
        <f t="shared" si="0"/>
        <v>0</v>
      </c>
    </row>
    <row r="14" spans="1:7" ht="1.5" customHeight="1" hidden="1">
      <c r="A14" s="691"/>
      <c r="B14" s="692"/>
      <c r="C14" s="710"/>
      <c r="D14" s="710"/>
      <c r="E14" s="1119"/>
      <c r="F14" s="1120"/>
      <c r="G14" s="1120"/>
    </row>
    <row r="15" spans="1:7" ht="1.5" customHeight="1" hidden="1">
      <c r="A15" s="423"/>
      <c r="B15" s="120"/>
      <c r="C15" s="121"/>
      <c r="D15" s="121"/>
      <c r="E15" s="1118"/>
      <c r="F15" s="1121"/>
      <c r="G15" s="1121">
        <f t="shared" si="0"/>
        <v>0</v>
      </c>
    </row>
    <row r="16" spans="1:7" ht="1.5" customHeight="1" hidden="1">
      <c r="A16" s="154"/>
      <c r="B16" s="120"/>
      <c r="C16" s="121">
        <v>0</v>
      </c>
      <c r="D16" s="121">
        <v>0</v>
      </c>
      <c r="E16" s="1118"/>
      <c r="F16" s="1121">
        <v>0</v>
      </c>
      <c r="G16" s="1121">
        <f t="shared" si="0"/>
        <v>0</v>
      </c>
    </row>
    <row r="17" spans="1:7" ht="1.5" customHeight="1" hidden="1">
      <c r="A17" s="154"/>
      <c r="B17" s="120">
        <v>0</v>
      </c>
      <c r="C17" s="121">
        <v>0</v>
      </c>
      <c r="D17" s="121">
        <v>0</v>
      </c>
      <c r="E17" s="1118"/>
      <c r="F17" s="1121">
        <v>0</v>
      </c>
      <c r="G17" s="1121">
        <f t="shared" si="0"/>
        <v>0</v>
      </c>
    </row>
    <row r="18" spans="1:7" ht="1.5" customHeight="1" hidden="1">
      <c r="A18" s="691"/>
      <c r="B18" s="692"/>
      <c r="C18" s="710"/>
      <c r="D18" s="710"/>
      <c r="E18" s="1119"/>
      <c r="F18" s="1120"/>
      <c r="G18" s="1120"/>
    </row>
    <row r="19" spans="1:7" ht="1.5" customHeight="1" hidden="1">
      <c r="A19" s="175"/>
      <c r="B19" s="99"/>
      <c r="C19" s="100"/>
      <c r="D19" s="100"/>
      <c r="E19" s="1118"/>
      <c r="F19" s="187"/>
      <c r="G19" s="187">
        <f>SUM(B19:F19)</f>
        <v>0</v>
      </c>
    </row>
    <row r="20" spans="1:7" ht="1.5" customHeight="1" hidden="1">
      <c r="A20" s="175"/>
      <c r="B20" s="99">
        <v>0</v>
      </c>
      <c r="C20" s="100">
        <v>0</v>
      </c>
      <c r="D20" s="100">
        <v>0</v>
      </c>
      <c r="E20" s="1118"/>
      <c r="F20" s="187">
        <v>0</v>
      </c>
      <c r="G20" s="187">
        <f>SUM(B20:F20)</f>
        <v>0</v>
      </c>
    </row>
    <row r="21" spans="1:7" ht="1.5" customHeight="1" hidden="1">
      <c r="A21" s="154"/>
      <c r="B21" s="99"/>
      <c r="C21" s="100"/>
      <c r="D21" s="100"/>
      <c r="E21" s="1118"/>
      <c r="F21" s="187"/>
      <c r="G21" s="187">
        <f>SUM(B21:F21)</f>
        <v>0</v>
      </c>
    </row>
    <row r="22" spans="1:7" ht="1.5" customHeight="1" hidden="1">
      <c r="A22" s="154"/>
      <c r="B22" s="99"/>
      <c r="C22" s="100"/>
      <c r="D22" s="100"/>
      <c r="E22" s="1118"/>
      <c r="F22" s="187"/>
      <c r="G22" s="187">
        <f>SUM(B22:F22)</f>
        <v>0</v>
      </c>
    </row>
    <row r="23" spans="1:7" ht="1.5" customHeight="1" hidden="1">
      <c r="A23" s="705"/>
      <c r="B23" s="706"/>
      <c r="C23" s="707"/>
      <c r="D23" s="707"/>
      <c r="E23" s="1119"/>
      <c r="F23" s="1120"/>
      <c r="G23" s="1120"/>
    </row>
    <row r="24" spans="1:7" ht="1.5" customHeight="1" hidden="1">
      <c r="A24" s="154"/>
      <c r="B24" s="99"/>
      <c r="C24" s="100"/>
      <c r="D24" s="100"/>
      <c r="E24" s="1118"/>
      <c r="F24" s="187"/>
      <c r="G24" s="187">
        <f>SUM(B24:F24)</f>
        <v>0</v>
      </c>
    </row>
    <row r="25" spans="1:7" ht="0.75" customHeight="1" hidden="1">
      <c r="A25" s="154"/>
      <c r="B25" s="99">
        <v>0</v>
      </c>
      <c r="C25" s="100">
        <v>0</v>
      </c>
      <c r="D25" s="100">
        <v>0</v>
      </c>
      <c r="E25" s="1118">
        <v>0</v>
      </c>
      <c r="F25" s="187">
        <v>0</v>
      </c>
      <c r="G25" s="187">
        <f>SUM(B25:F25)</f>
        <v>0</v>
      </c>
    </row>
    <row r="26" spans="1:7" ht="1.5" customHeight="1" hidden="1">
      <c r="A26" s="691"/>
      <c r="B26" s="692"/>
      <c r="C26" s="710"/>
      <c r="D26" s="710"/>
      <c r="E26" s="1119"/>
      <c r="F26" s="1120"/>
      <c r="G26" s="1120"/>
    </row>
    <row r="27" spans="1:7" ht="12.75" hidden="1">
      <c r="A27" s="154"/>
      <c r="B27" s="99"/>
      <c r="C27" s="100"/>
      <c r="D27" s="100"/>
      <c r="E27" s="1118"/>
      <c r="F27" s="187"/>
      <c r="G27" s="187">
        <f>SUM(B27:F27)</f>
        <v>0</v>
      </c>
    </row>
    <row r="28" spans="1:7" ht="12.75" hidden="1">
      <c r="A28" s="1246"/>
      <c r="B28" s="298"/>
      <c r="C28" s="1247"/>
      <c r="D28" s="1247"/>
      <c r="E28" s="1118"/>
      <c r="F28" s="187"/>
      <c r="G28" s="187"/>
    </row>
    <row r="29" spans="1:7" ht="18" customHeight="1" thickTop="1">
      <c r="A29" s="1248" t="s">
        <v>4</v>
      </c>
      <c r="B29" s="97">
        <v>2390</v>
      </c>
      <c r="C29" s="1126">
        <v>800</v>
      </c>
      <c r="D29" s="97">
        <f>SUM(B29:C29)</f>
        <v>3190</v>
      </c>
      <c r="E29" s="1118"/>
      <c r="F29" s="187"/>
      <c r="G29" s="187"/>
    </row>
    <row r="30" spans="1:7" ht="18" customHeight="1" hidden="1">
      <c r="A30" s="154"/>
      <c r="B30" s="99"/>
      <c r="C30" s="202"/>
      <c r="D30" s="99"/>
      <c r="E30" s="1118"/>
      <c r="F30" s="187"/>
      <c r="G30" s="187"/>
    </row>
    <row r="31" spans="1:7" ht="18" customHeight="1" thickBot="1">
      <c r="A31" s="1115">
        <v>612</v>
      </c>
      <c r="B31" s="742">
        <f>SUM(B27:B30)</f>
        <v>2390</v>
      </c>
      <c r="C31" s="1249">
        <f>SUM(C27:C30)</f>
        <v>800</v>
      </c>
      <c r="D31" s="742">
        <f>SUM(D27:D30)</f>
        <v>3190</v>
      </c>
      <c r="E31" s="1118"/>
      <c r="F31" s="187"/>
      <c r="G31" s="187"/>
    </row>
    <row r="32" spans="1:7" ht="24" customHeight="1" thickTop="1">
      <c r="A32" s="712" t="s">
        <v>6</v>
      </c>
      <c r="B32" s="767">
        <f>SUM(B31,B26,B23,B18,B14)</f>
        <v>2390</v>
      </c>
      <c r="C32" s="1098">
        <f>C14+C18+C23+C26+C31</f>
        <v>800</v>
      </c>
      <c r="D32" s="767">
        <f>D14+D18+D23+D26+D31</f>
        <v>3190</v>
      </c>
      <c r="E32" s="1118"/>
      <c r="F32" s="187"/>
      <c r="G32" s="187"/>
    </row>
  </sheetData>
  <sheetProtection/>
  <mergeCells count="1">
    <mergeCell ref="A1:D1"/>
  </mergeCells>
  <printOptions horizontalCentered="1"/>
  <pageMargins left="0.1968503937007874" right="0.15748031496062992" top="0.35433070866141736" bottom="0.4330708661417323" header="0.2362204724409449" footer="0.1968503937007874"/>
  <pageSetup horizontalDpi="600" verticalDpi="600" orientation="portrait" paperSize="9" r:id="rId1"/>
  <headerFooter alignWithMargins="0">
    <oddFooter>&amp;L&amp;"Times New Roman CE,Obyčejné"&amp;8Rozpočet na rok 2011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Normal="85" zoomScaleSheetLayoutView="100" zoomScalePageLayoutView="0" workbookViewId="0" topLeftCell="A2">
      <selection activeCell="A10" sqref="A10:IV10"/>
    </sheetView>
  </sheetViews>
  <sheetFormatPr defaultColWidth="9.00390625" defaultRowHeight="12.75"/>
  <cols>
    <col min="1" max="1" width="31.625" style="437" customWidth="1"/>
    <col min="2" max="2" width="11.75390625" style="437" customWidth="1"/>
    <col min="3" max="4" width="11.875" style="437" customWidth="1"/>
    <col min="5" max="5" width="12.00390625" style="437" customWidth="1"/>
    <col min="6" max="6" width="0.12890625" style="437" hidden="1" customWidth="1"/>
    <col min="7" max="7" width="11.875" style="437" customWidth="1"/>
    <col min="8" max="9" width="11.875" style="437" hidden="1" customWidth="1"/>
    <col min="10" max="10" width="11.875" style="437" customWidth="1"/>
    <col min="11" max="14" width="14.25390625" style="437" customWidth="1"/>
    <col min="15" max="15" width="16.375" style="437" customWidth="1"/>
    <col min="16" max="16384" width="9.125" style="437" customWidth="1"/>
  </cols>
  <sheetData>
    <row r="1" spans="1:16" ht="45.75" customHeight="1">
      <c r="A1" s="1578" t="s">
        <v>575</v>
      </c>
      <c r="B1" s="1578"/>
      <c r="C1" s="1578"/>
      <c r="D1" s="1578"/>
      <c r="E1" s="1578"/>
      <c r="F1" s="1578"/>
      <c r="G1" s="1578"/>
      <c r="H1" s="1578"/>
      <c r="I1" s="1587"/>
      <c r="J1" s="429" t="s">
        <v>497</v>
      </c>
      <c r="K1" s="425"/>
      <c r="L1" s="425"/>
      <c r="M1" s="425"/>
      <c r="N1" s="435"/>
      <c r="O1" s="436"/>
      <c r="P1" s="220"/>
    </row>
    <row r="2" spans="1:14" ht="74.25" customHeight="1" thickBot="1">
      <c r="A2" s="1004" t="s">
        <v>515</v>
      </c>
      <c r="B2" s="1439" t="s">
        <v>860</v>
      </c>
      <c r="C2" s="1440" t="s">
        <v>330</v>
      </c>
      <c r="D2" s="1005" t="s">
        <v>861</v>
      </c>
      <c r="E2" s="1005" t="s">
        <v>862</v>
      </c>
      <c r="F2" s="687" t="s">
        <v>717</v>
      </c>
      <c r="G2" s="1006" t="s">
        <v>331</v>
      </c>
      <c r="H2" s="687" t="s">
        <v>718</v>
      </c>
      <c r="I2" s="687" t="s">
        <v>367</v>
      </c>
      <c r="J2" s="687" t="s">
        <v>105</v>
      </c>
      <c r="K2" s="194"/>
      <c r="L2" s="194"/>
      <c r="N2" s="220"/>
    </row>
    <row r="3" spans="1:14" ht="23.25" customHeight="1" hidden="1" thickBot="1" thickTop="1">
      <c r="A3" s="1007" t="s">
        <v>1</v>
      </c>
      <c r="B3" s="1441"/>
      <c r="C3" s="841">
        <v>0</v>
      </c>
      <c r="D3" s="841">
        <v>0</v>
      </c>
      <c r="E3" s="841">
        <v>0</v>
      </c>
      <c r="F3" s="841">
        <v>0</v>
      </c>
      <c r="G3" s="841">
        <v>0</v>
      </c>
      <c r="H3" s="1442"/>
      <c r="I3" s="1443"/>
      <c r="J3" s="1008">
        <f>SUM(B3:I3)</f>
        <v>0</v>
      </c>
      <c r="K3" s="195"/>
      <c r="L3" s="195"/>
      <c r="N3" s="220"/>
    </row>
    <row r="4" spans="1:14" ht="1.5" customHeight="1" hidden="1" thickBot="1" thickTop="1">
      <c r="A4" s="1009" t="s">
        <v>7</v>
      </c>
      <c r="B4" s="1444"/>
      <c r="C4" s="1155">
        <v>0</v>
      </c>
      <c r="D4" s="1155">
        <v>0</v>
      </c>
      <c r="E4" s="1155">
        <v>0</v>
      </c>
      <c r="F4" s="1155">
        <v>0</v>
      </c>
      <c r="G4" s="1155">
        <v>0</v>
      </c>
      <c r="H4" s="1445"/>
      <c r="I4" s="1446"/>
      <c r="J4" s="1010">
        <f>SUM(B4:I4)</f>
        <v>0</v>
      </c>
      <c r="K4" s="195"/>
      <c r="L4" s="195"/>
      <c r="N4" s="220"/>
    </row>
    <row r="5" spans="1:14" ht="22.5" customHeight="1" hidden="1" thickBot="1">
      <c r="A5" s="1012">
        <v>513</v>
      </c>
      <c r="B5" s="1447">
        <f>SUM(B3:B4)</f>
        <v>0</v>
      </c>
      <c r="C5" s="1165">
        <f aca="true" t="shared" si="0" ref="C5:J5">SUM(C3:C4)</f>
        <v>0</v>
      </c>
      <c r="D5" s="1165">
        <f t="shared" si="0"/>
        <v>0</v>
      </c>
      <c r="E5" s="1165">
        <f t="shared" si="0"/>
        <v>0</v>
      </c>
      <c r="F5" s="1165">
        <f t="shared" si="0"/>
        <v>0</v>
      </c>
      <c r="G5" s="1165">
        <f t="shared" si="0"/>
        <v>0</v>
      </c>
      <c r="H5" s="1165">
        <f t="shared" si="0"/>
        <v>0</v>
      </c>
      <c r="I5" s="1166"/>
      <c r="J5" s="1013">
        <f t="shared" si="0"/>
        <v>0</v>
      </c>
      <c r="K5" s="196"/>
      <c r="L5" s="196"/>
      <c r="N5" s="220"/>
    </row>
    <row r="6" spans="1:14" ht="22.5" customHeight="1" hidden="1" thickBot="1">
      <c r="A6" s="1014"/>
      <c r="B6" s="1448"/>
      <c r="C6" s="1449"/>
      <c r="D6" s="1449"/>
      <c r="E6" s="1449"/>
      <c r="F6" s="1449"/>
      <c r="G6" s="1449"/>
      <c r="H6" s="1450"/>
      <c r="I6" s="1451"/>
      <c r="J6" s="1010"/>
      <c r="K6" s="196"/>
      <c r="L6" s="196"/>
      <c r="N6" s="220"/>
    </row>
    <row r="7" spans="1:14" ht="22.5" customHeight="1" hidden="1" thickBot="1" thickTop="1">
      <c r="A7" s="1015" t="s">
        <v>63</v>
      </c>
      <c r="B7" s="1444"/>
      <c r="C7" s="1452"/>
      <c r="D7" s="1452"/>
      <c r="E7" s="1452">
        <v>0</v>
      </c>
      <c r="F7" s="1452">
        <v>0</v>
      </c>
      <c r="G7" s="1452">
        <v>0</v>
      </c>
      <c r="H7" s="1445"/>
      <c r="I7" s="1453"/>
      <c r="J7" s="1010">
        <f>SUM(B7:I7)</f>
        <v>0</v>
      </c>
      <c r="K7" s="196"/>
      <c r="L7" s="196"/>
      <c r="N7" s="220"/>
    </row>
    <row r="8" spans="1:14" ht="21" customHeight="1" thickTop="1">
      <c r="A8" s="1015" t="s">
        <v>326</v>
      </c>
      <c r="B8" s="1444"/>
      <c r="C8" s="1155">
        <v>1410</v>
      </c>
      <c r="D8" s="1155">
        <v>20</v>
      </c>
      <c r="E8" s="1155">
        <v>1000</v>
      </c>
      <c r="F8" s="1155">
        <v>0</v>
      </c>
      <c r="G8" s="1155">
        <v>0</v>
      </c>
      <c r="H8" s="1454"/>
      <c r="I8" s="1446"/>
      <c r="J8" s="1010">
        <f>SUM(B8:I8)</f>
        <v>2430</v>
      </c>
      <c r="K8" s="195"/>
      <c r="L8" s="195"/>
      <c r="N8" s="220"/>
    </row>
    <row r="9" spans="1:14" ht="21" customHeight="1">
      <c r="A9" s="1455">
        <v>516</v>
      </c>
      <c r="B9" s="1456">
        <f>SUM(B6:B8)</f>
        <v>0</v>
      </c>
      <c r="C9" s="1457">
        <f aca="true" t="shared" si="1" ref="C9:J9">SUM(C6:C8)</f>
        <v>1410</v>
      </c>
      <c r="D9" s="1457">
        <f t="shared" si="1"/>
        <v>20</v>
      </c>
      <c r="E9" s="1457">
        <f t="shared" si="1"/>
        <v>1000</v>
      </c>
      <c r="F9" s="1457">
        <f t="shared" si="1"/>
        <v>0</v>
      </c>
      <c r="G9" s="1457">
        <f t="shared" si="1"/>
        <v>0</v>
      </c>
      <c r="H9" s="1457">
        <f t="shared" si="1"/>
        <v>0</v>
      </c>
      <c r="I9" s="1458"/>
      <c r="J9" s="1016">
        <f t="shared" si="1"/>
        <v>2430</v>
      </c>
      <c r="K9" s="196"/>
      <c r="L9" s="196"/>
      <c r="N9" s="220"/>
    </row>
    <row r="10" spans="1:14" ht="21" customHeight="1">
      <c r="A10" s="1015" t="s">
        <v>37</v>
      </c>
      <c r="B10" s="1444"/>
      <c r="C10" s="1155"/>
      <c r="D10" s="1155">
        <v>10</v>
      </c>
      <c r="E10" s="1155"/>
      <c r="F10" s="1155"/>
      <c r="G10" s="1155"/>
      <c r="H10" s="1445"/>
      <c r="I10" s="1453"/>
      <c r="J10" s="1010">
        <f>SUM(B10:I10)</f>
        <v>10</v>
      </c>
      <c r="K10" s="195"/>
      <c r="L10" s="195"/>
      <c r="N10" s="220"/>
    </row>
    <row r="11" spans="1:15" ht="18" customHeight="1">
      <c r="A11" s="1015" t="s">
        <v>38</v>
      </c>
      <c r="B11" s="1459"/>
      <c r="C11" s="1156">
        <v>20</v>
      </c>
      <c r="D11" s="1156"/>
      <c r="E11" s="1156">
        <v>0</v>
      </c>
      <c r="F11" s="1156"/>
      <c r="G11" s="1156">
        <v>0</v>
      </c>
      <c r="H11" s="1445"/>
      <c r="I11" s="1453"/>
      <c r="J11" s="1010">
        <f>SUM(B11:I11)</f>
        <v>20</v>
      </c>
      <c r="K11" s="195"/>
      <c r="L11" s="195"/>
      <c r="N11" s="220"/>
      <c r="O11" s="440"/>
    </row>
    <row r="12" spans="1:12" ht="18" customHeight="1">
      <c r="A12" s="1012">
        <v>517</v>
      </c>
      <c r="B12" s="856">
        <f aca="true" t="shared" si="2" ref="B12:H12">SUM(B10:B11)</f>
        <v>0</v>
      </c>
      <c r="C12" s="1157">
        <f t="shared" si="2"/>
        <v>20</v>
      </c>
      <c r="D12" s="1157">
        <f t="shared" si="2"/>
        <v>10</v>
      </c>
      <c r="E12" s="1157">
        <f t="shared" si="2"/>
        <v>0</v>
      </c>
      <c r="F12" s="1157">
        <f t="shared" si="2"/>
        <v>0</v>
      </c>
      <c r="G12" s="1157">
        <f t="shared" si="2"/>
        <v>0</v>
      </c>
      <c r="H12" s="1157">
        <f t="shared" si="2"/>
        <v>0</v>
      </c>
      <c r="I12" s="1158"/>
      <c r="J12" s="1017">
        <f>SUM(J10:J11)</f>
        <v>30</v>
      </c>
      <c r="K12" s="196"/>
      <c r="L12" s="196"/>
    </row>
    <row r="13" spans="1:12" ht="18" customHeight="1" hidden="1">
      <c r="A13" s="1015"/>
      <c r="B13" s="1444"/>
      <c r="C13" s="853"/>
      <c r="D13" s="853"/>
      <c r="E13" s="853"/>
      <c r="F13" s="853"/>
      <c r="G13" s="853"/>
      <c r="H13" s="1445">
        <v>0</v>
      </c>
      <c r="I13" s="1453"/>
      <c r="J13" s="1010">
        <f>SUM(B13:I13)</f>
        <v>0</v>
      </c>
      <c r="K13" s="195"/>
      <c r="L13" s="195"/>
    </row>
    <row r="14" spans="1:12" ht="18" customHeight="1" hidden="1">
      <c r="A14" s="61" t="s">
        <v>107</v>
      </c>
      <c r="B14" s="1460"/>
      <c r="C14" s="1155">
        <v>0</v>
      </c>
      <c r="D14" s="1155">
        <v>0</v>
      </c>
      <c r="E14" s="1155">
        <v>0</v>
      </c>
      <c r="F14" s="1155">
        <v>0</v>
      </c>
      <c r="G14" s="1155">
        <v>0</v>
      </c>
      <c r="H14" s="1445">
        <v>0</v>
      </c>
      <c r="I14" s="1453"/>
      <c r="J14" s="1010">
        <f>SUM(B14:I14)</f>
        <v>0</v>
      </c>
      <c r="K14" s="195"/>
      <c r="L14" s="195"/>
    </row>
    <row r="15" spans="1:12" ht="18" customHeight="1" hidden="1">
      <c r="A15" s="1018">
        <v>519</v>
      </c>
      <c r="B15" s="1461">
        <f>SUM(B13:B14)</f>
        <v>0</v>
      </c>
      <c r="C15" s="1159">
        <f aca="true" t="shared" si="3" ref="C15:J15">C14</f>
        <v>0</v>
      </c>
      <c r="D15" s="1159">
        <f t="shared" si="3"/>
        <v>0</v>
      </c>
      <c r="E15" s="1159">
        <f t="shared" si="3"/>
        <v>0</v>
      </c>
      <c r="F15" s="1159">
        <f t="shared" si="3"/>
        <v>0</v>
      </c>
      <c r="G15" s="1159">
        <f t="shared" si="3"/>
        <v>0</v>
      </c>
      <c r="H15" s="1159">
        <f t="shared" si="3"/>
        <v>0</v>
      </c>
      <c r="I15" s="1160"/>
      <c r="J15" s="1019">
        <f t="shared" si="3"/>
        <v>0</v>
      </c>
      <c r="K15" s="195"/>
      <c r="L15" s="195"/>
    </row>
    <row r="16" spans="1:12" ht="18" customHeight="1" hidden="1">
      <c r="A16" s="61"/>
      <c r="B16" s="1460"/>
      <c r="C16" s="1161"/>
      <c r="D16" s="1161"/>
      <c r="E16" s="1161"/>
      <c r="F16" s="1161"/>
      <c r="G16" s="1161"/>
      <c r="H16" s="1161"/>
      <c r="I16" s="1162"/>
      <c r="J16" s="193"/>
      <c r="K16" s="195"/>
      <c r="L16" s="195"/>
    </row>
    <row r="17" spans="1:12" ht="18" customHeight="1">
      <c r="A17" s="201" t="s">
        <v>336</v>
      </c>
      <c r="B17" s="1462"/>
      <c r="C17" s="1161">
        <v>400</v>
      </c>
      <c r="D17" s="1161"/>
      <c r="E17" s="1161"/>
      <c r="F17" s="1161"/>
      <c r="G17" s="1161"/>
      <c r="H17" s="1161"/>
      <c r="I17" s="1162"/>
      <c r="J17" s="193">
        <f>SUM(B17:I17)</f>
        <v>400</v>
      </c>
      <c r="K17" s="195"/>
      <c r="L17" s="195"/>
    </row>
    <row r="18" spans="1:12" ht="18" customHeight="1">
      <c r="A18" s="1018">
        <v>521</v>
      </c>
      <c r="B18" s="1461">
        <f>SUM(B16:B17)</f>
        <v>0</v>
      </c>
      <c r="C18" s="1163">
        <f aca="true" t="shared" si="4" ref="C18:J18">SUM(C16:C17)</f>
        <v>400</v>
      </c>
      <c r="D18" s="1163">
        <f t="shared" si="4"/>
        <v>0</v>
      </c>
      <c r="E18" s="1163">
        <f t="shared" si="4"/>
        <v>0</v>
      </c>
      <c r="F18" s="1163">
        <f t="shared" si="4"/>
        <v>0</v>
      </c>
      <c r="G18" s="1163">
        <f t="shared" si="4"/>
        <v>0</v>
      </c>
      <c r="H18" s="1163">
        <f t="shared" si="4"/>
        <v>0</v>
      </c>
      <c r="I18" s="1164"/>
      <c r="J18" s="1020">
        <f t="shared" si="4"/>
        <v>400</v>
      </c>
      <c r="K18" s="195"/>
      <c r="L18" s="195"/>
    </row>
    <row r="19" spans="1:12" ht="18" customHeight="1">
      <c r="A19" s="954" t="s">
        <v>327</v>
      </c>
      <c r="B19" s="1011"/>
      <c r="C19" s="1155">
        <v>700</v>
      </c>
      <c r="D19" s="1155"/>
      <c r="E19" s="1155">
        <v>70</v>
      </c>
      <c r="F19" s="1155"/>
      <c r="G19" s="1155"/>
      <c r="H19" s="1445"/>
      <c r="I19" s="1453"/>
      <c r="J19" s="193">
        <f>SUM(B19:I19)</f>
        <v>770</v>
      </c>
      <c r="K19" s="195"/>
      <c r="L19" s="195"/>
    </row>
    <row r="20" spans="1:12" ht="18" customHeight="1">
      <c r="A20" s="954" t="s">
        <v>342</v>
      </c>
      <c r="B20" s="1011"/>
      <c r="C20" s="1155"/>
      <c r="D20" s="1155"/>
      <c r="E20" s="1155"/>
      <c r="F20" s="1155"/>
      <c r="G20" s="1155">
        <v>700</v>
      </c>
      <c r="H20" s="1445"/>
      <c r="I20" s="1453"/>
      <c r="J20" s="193">
        <f>SUM(B20:I20)</f>
        <v>700</v>
      </c>
      <c r="K20" s="195"/>
      <c r="L20" s="195"/>
    </row>
    <row r="21" spans="1:12" ht="18" customHeight="1" hidden="1">
      <c r="A21" s="954" t="s">
        <v>328</v>
      </c>
      <c r="B21" s="1011"/>
      <c r="C21" s="1155"/>
      <c r="D21" s="1155"/>
      <c r="E21" s="1155"/>
      <c r="F21" s="1155"/>
      <c r="G21" s="1155"/>
      <c r="H21" s="1445"/>
      <c r="I21" s="1453"/>
      <c r="J21" s="193">
        <f>SUM(B21:I21)</f>
        <v>0</v>
      </c>
      <c r="K21" s="195"/>
      <c r="L21" s="195"/>
    </row>
    <row r="22" spans="1:12" ht="18" customHeight="1">
      <c r="A22" s="954" t="s">
        <v>329</v>
      </c>
      <c r="B22" s="1011"/>
      <c r="C22" s="853">
        <v>2400</v>
      </c>
      <c r="D22" s="853">
        <v>200</v>
      </c>
      <c r="E22" s="853"/>
      <c r="F22" s="853"/>
      <c r="G22" s="853"/>
      <c r="H22" s="1445"/>
      <c r="I22" s="1453"/>
      <c r="J22" s="193">
        <f>SUM(B22:I22)</f>
        <v>2600</v>
      </c>
      <c r="K22" s="195"/>
      <c r="L22" s="195"/>
    </row>
    <row r="23" spans="1:12" ht="18.75" customHeight="1">
      <c r="A23" s="1012">
        <v>522</v>
      </c>
      <c r="B23" s="1447">
        <f>SUM(B19:B22)</f>
        <v>0</v>
      </c>
      <c r="C23" s="1165">
        <f aca="true" t="shared" si="5" ref="C23:J23">SUM(C19:C22)</f>
        <v>3100</v>
      </c>
      <c r="D23" s="1165">
        <f t="shared" si="5"/>
        <v>200</v>
      </c>
      <c r="E23" s="1165">
        <f t="shared" si="5"/>
        <v>70</v>
      </c>
      <c r="F23" s="1165">
        <f t="shared" si="5"/>
        <v>0</v>
      </c>
      <c r="G23" s="1165">
        <f t="shared" si="5"/>
        <v>700</v>
      </c>
      <c r="H23" s="1165">
        <f t="shared" si="5"/>
        <v>0</v>
      </c>
      <c r="I23" s="1166"/>
      <c r="J23" s="1013">
        <f t="shared" si="5"/>
        <v>4070</v>
      </c>
      <c r="K23" s="196"/>
      <c r="L23" s="196"/>
    </row>
    <row r="24" spans="1:12" ht="0.75" customHeight="1" hidden="1">
      <c r="A24" s="1015"/>
      <c r="B24" s="1444"/>
      <c r="C24" s="1155"/>
      <c r="D24" s="1155"/>
      <c r="E24" s="1155"/>
      <c r="F24" s="1155"/>
      <c r="G24" s="1155"/>
      <c r="H24" s="1445"/>
      <c r="I24" s="1453"/>
      <c r="J24" s="1010"/>
      <c r="K24" s="195"/>
      <c r="L24" s="195"/>
    </row>
    <row r="25" spans="1:12" ht="18" customHeight="1">
      <c r="A25" s="1015" t="s">
        <v>719</v>
      </c>
      <c r="B25" s="1444">
        <v>2000</v>
      </c>
      <c r="C25" s="1155"/>
      <c r="D25" s="1155">
        <v>0</v>
      </c>
      <c r="E25" s="1155">
        <v>0</v>
      </c>
      <c r="F25" s="1155">
        <v>0</v>
      </c>
      <c r="G25" s="1155">
        <v>0</v>
      </c>
      <c r="H25" s="1445">
        <v>0</v>
      </c>
      <c r="I25" s="1453"/>
      <c r="J25" s="193">
        <f>SUM(B25:I25)</f>
        <v>2000</v>
      </c>
      <c r="K25" s="195"/>
      <c r="L25" s="195"/>
    </row>
    <row r="26" spans="1:12" ht="24" customHeight="1" thickBot="1">
      <c r="A26" s="1021">
        <v>541</v>
      </c>
      <c r="B26" s="1022">
        <f>SUM(B24:B25)</f>
        <v>2000</v>
      </c>
      <c r="C26" s="1167">
        <f aca="true" t="shared" si="6" ref="C26:J26">SUM(C24:C25)</f>
        <v>0</v>
      </c>
      <c r="D26" s="1167">
        <f t="shared" si="6"/>
        <v>0</v>
      </c>
      <c r="E26" s="1167">
        <f t="shared" si="6"/>
        <v>0</v>
      </c>
      <c r="F26" s="1167">
        <f t="shared" si="6"/>
        <v>0</v>
      </c>
      <c r="G26" s="1167">
        <f t="shared" si="6"/>
        <v>0</v>
      </c>
      <c r="H26" s="1167">
        <f t="shared" si="6"/>
        <v>0</v>
      </c>
      <c r="I26" s="1168"/>
      <c r="J26" s="1022">
        <f t="shared" si="6"/>
        <v>2000</v>
      </c>
      <c r="K26" s="240"/>
      <c r="L26" s="240"/>
    </row>
    <row r="27" spans="1:12" ht="24" customHeight="1" thickTop="1">
      <c r="A27" s="1250" t="s">
        <v>6</v>
      </c>
      <c r="B27" s="1463">
        <f aca="true" t="shared" si="7" ref="B27:G27">B9+B12+B18+B23+B26</f>
        <v>2000</v>
      </c>
      <c r="C27" s="1464">
        <f t="shared" si="7"/>
        <v>4930</v>
      </c>
      <c r="D27" s="1464">
        <f t="shared" si="7"/>
        <v>230</v>
      </c>
      <c r="E27" s="1464">
        <f t="shared" si="7"/>
        <v>1070</v>
      </c>
      <c r="F27" s="1464">
        <f t="shared" si="7"/>
        <v>0</v>
      </c>
      <c r="G27" s="1464">
        <f t="shared" si="7"/>
        <v>700</v>
      </c>
      <c r="H27" s="713" t="e">
        <f>H5+H9+H12+H15+H23+H26+H18+#REF!</f>
        <v>#REF!</v>
      </c>
      <c r="I27" s="702" t="e">
        <f>I5+I9+I12+I15+I23+I26+I18+#REF!</f>
        <v>#REF!</v>
      </c>
      <c r="J27" s="701">
        <f>SUM(B27:G27)</f>
        <v>8930</v>
      </c>
      <c r="K27" s="197"/>
      <c r="L27" s="197"/>
    </row>
    <row r="28" spans="1:14" ht="14.25">
      <c r="A28" s="439"/>
      <c r="B28" s="439"/>
      <c r="C28" s="439"/>
      <c r="D28" s="439"/>
      <c r="E28" s="439"/>
      <c r="F28" s="439"/>
      <c r="G28" s="439"/>
      <c r="H28" s="441"/>
      <c r="I28" s="441"/>
      <c r="J28" s="439"/>
      <c r="K28" s="439"/>
      <c r="L28" s="197"/>
      <c r="M28" s="439"/>
      <c r="N28" s="439"/>
    </row>
    <row r="29" spans="1:14" ht="12.75">
      <c r="A29" s="198"/>
      <c r="B29" s="198"/>
      <c r="C29" s="199"/>
      <c r="D29" s="200"/>
      <c r="E29" s="194"/>
      <c r="F29" s="194"/>
      <c r="G29" s="194"/>
      <c r="H29" s="442"/>
      <c r="I29" s="442"/>
      <c r="J29" s="439"/>
      <c r="K29" s="439"/>
      <c r="L29" s="439"/>
      <c r="M29" s="439"/>
      <c r="N29" s="439"/>
    </row>
    <row r="30" ht="12.75">
      <c r="D30" s="443"/>
    </row>
  </sheetData>
  <sheetProtection/>
  <mergeCells count="1">
    <mergeCell ref="A1:I1"/>
  </mergeCells>
  <printOptions horizontalCentered="1"/>
  <pageMargins left="0.17" right="0.15748031496062992" top="0.31496062992125984" bottom="0.3937007874015748" header="0.1968503937007874" footer="0.1968503937007874"/>
  <pageSetup horizontalDpi="600" verticalDpi="600" orientation="portrait" paperSize="9" r:id="rId1"/>
  <headerFooter alignWithMargins="0">
    <oddFooter>&amp;L&amp;"Times New Roman CE,Obyčejné"&amp;8Rozpočet na rok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C15"/>
  <sheetViews>
    <sheetView view="pageBreakPreview" zoomScaleSheetLayoutView="100" workbookViewId="0" topLeftCell="A1">
      <selection activeCell="A38" sqref="A38"/>
    </sheetView>
  </sheetViews>
  <sheetFormatPr defaultColWidth="9.00390625" defaultRowHeight="12.75"/>
  <cols>
    <col min="1" max="1" width="9.125" style="1466" customWidth="1"/>
    <col min="2" max="2" width="27.375" style="1466" customWidth="1"/>
    <col min="3" max="3" width="13.25390625" style="1466" customWidth="1"/>
    <col min="4" max="11" width="9.125" style="1466" customWidth="1"/>
    <col min="12" max="12" width="9.00390625" style="1466" customWidth="1"/>
    <col min="13" max="13" width="2.875" style="1466" hidden="1" customWidth="1"/>
    <col min="14" max="14" width="0" style="1466" hidden="1" customWidth="1"/>
    <col min="15" max="16384" width="9.125" style="1466" customWidth="1"/>
  </cols>
  <sheetData>
    <row r="1" ht="56.25" customHeight="1"/>
    <row r="2" spans="2:3" ht="15" customHeight="1">
      <c r="B2" s="1466" t="s">
        <v>238</v>
      </c>
      <c r="C2" s="1467">
        <v>112309.5</v>
      </c>
    </row>
    <row r="3" spans="2:3" ht="11.25" customHeight="1">
      <c r="B3" s="1466" t="s">
        <v>867</v>
      </c>
      <c r="C3" s="1467">
        <f>příjmy!E31</f>
        <v>56166</v>
      </c>
    </row>
    <row r="4" spans="2:3" ht="9.75" customHeight="1">
      <c r="B4" s="1466" t="s">
        <v>869</v>
      </c>
      <c r="C4" s="1467">
        <f>příjmy!E33</f>
        <v>265067</v>
      </c>
    </row>
    <row r="5" spans="2:3" ht="15">
      <c r="B5" s="1466" t="s">
        <v>868</v>
      </c>
      <c r="C5" s="1467">
        <f>příjmy!E36</f>
        <v>235000</v>
      </c>
    </row>
    <row r="6" spans="2:3" ht="15">
      <c r="B6" s="1466" t="s">
        <v>870</v>
      </c>
      <c r="C6" s="1467">
        <f>příjmy!E41+příjmy!E42+příjmy!E43+příjmy!E44+příjmy!E45</f>
        <v>79149.50000000001</v>
      </c>
    </row>
    <row r="7" spans="2:3" ht="9.75" customHeight="1">
      <c r="B7" s="1466" t="s">
        <v>546</v>
      </c>
      <c r="C7" s="1467">
        <f>SUM(C2:C6)</f>
        <v>747692</v>
      </c>
    </row>
    <row r="13" ht="15">
      <c r="C13" s="1466">
        <v>105129.5</v>
      </c>
    </row>
    <row r="14" ht="15">
      <c r="C14" s="1466">
        <v>7180</v>
      </c>
    </row>
    <row r="15" ht="15">
      <c r="C15" s="1466">
        <f>SUM(C13:C14)</f>
        <v>112309.5</v>
      </c>
    </row>
  </sheetData>
  <sheetProtection/>
  <printOptions/>
  <pageMargins left="0.4724409448818898" right="0.1968503937007874" top="0.3937007874015748" bottom="0.3937007874015748" header="0.15748031496062992" footer="0.15748031496062992"/>
  <pageSetup horizontalDpi="600" verticalDpi="600" orientation="landscape" paperSize="9" r:id="rId2"/>
  <headerFooter>
    <oddFooter>&amp;LRozpočet 2011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78"/>
  <sheetViews>
    <sheetView view="pageBreakPreview" zoomScale="115" zoomScaleNormal="75" zoomScaleSheetLayoutView="115" zoomScalePageLayoutView="0" workbookViewId="0" topLeftCell="A1">
      <selection activeCell="B16" sqref="B16"/>
    </sheetView>
  </sheetViews>
  <sheetFormatPr defaultColWidth="9.00390625" defaultRowHeight="12.75"/>
  <cols>
    <col min="1" max="1" width="37.00390625" style="19" customWidth="1"/>
    <col min="2" max="7" width="11.625" style="19" customWidth="1"/>
    <col min="8" max="8" width="13.625" style="19" customWidth="1"/>
    <col min="9" max="9" width="14.00390625" style="19" customWidth="1"/>
    <col min="10" max="16384" width="9.125" style="19" customWidth="1"/>
  </cols>
  <sheetData>
    <row r="1" spans="1:10" ht="51" customHeight="1">
      <c r="A1" s="1591" t="s">
        <v>577</v>
      </c>
      <c r="B1" s="1591"/>
      <c r="C1" s="1592"/>
      <c r="D1" s="1591"/>
      <c r="E1" s="1591"/>
      <c r="F1" s="1591"/>
      <c r="G1" s="67" t="s">
        <v>498</v>
      </c>
      <c r="H1" s="444"/>
      <c r="I1" s="444"/>
      <c r="J1" s="10"/>
    </row>
    <row r="2" spans="1:10" ht="41.25" customHeight="1" thickBot="1">
      <c r="A2" s="164" t="s">
        <v>722</v>
      </c>
      <c r="B2" s="1023"/>
      <c r="C2" s="106" t="s">
        <v>274</v>
      </c>
      <c r="D2" s="165" t="s">
        <v>275</v>
      </c>
      <c r="E2" s="165"/>
      <c r="F2" s="165" t="s">
        <v>276</v>
      </c>
      <c r="G2" s="118" t="s">
        <v>105</v>
      </c>
      <c r="J2" s="10"/>
    </row>
    <row r="3" spans="1:10" ht="18" customHeight="1" hidden="1" thickTop="1">
      <c r="A3" s="1024"/>
      <c r="B3" s="1025"/>
      <c r="C3" s="1026"/>
      <c r="D3" s="1026"/>
      <c r="E3" s="1026"/>
      <c r="F3" s="1027"/>
      <c r="G3" s="1028">
        <f>SUM(B3:F3)</f>
        <v>0</v>
      </c>
      <c r="J3" s="10"/>
    </row>
    <row r="4" spans="1:10" ht="18" customHeight="1" hidden="1">
      <c r="A4" s="1029"/>
      <c r="B4" s="1030">
        <v>0</v>
      </c>
      <c r="C4" s="1031">
        <v>0</v>
      </c>
      <c r="D4" s="1031">
        <v>0</v>
      </c>
      <c r="E4" s="1031">
        <v>0</v>
      </c>
      <c r="F4" s="1032">
        <v>0</v>
      </c>
      <c r="G4" s="1033">
        <f>SUM(B4:F4)</f>
        <v>0</v>
      </c>
      <c r="J4" s="10"/>
    </row>
    <row r="5" spans="1:10" ht="18" customHeight="1" hidden="1">
      <c r="A5" s="1034">
        <v>501</v>
      </c>
      <c r="B5" s="1035">
        <f aca="true" t="shared" si="0" ref="B5:G5">SUM(B3:B4)</f>
        <v>0</v>
      </c>
      <c r="C5" s="1036">
        <f t="shared" si="0"/>
        <v>0</v>
      </c>
      <c r="D5" s="1036">
        <f t="shared" si="0"/>
        <v>0</v>
      </c>
      <c r="E5" s="1036">
        <f t="shared" si="0"/>
        <v>0</v>
      </c>
      <c r="F5" s="1037">
        <f t="shared" si="0"/>
        <v>0</v>
      </c>
      <c r="G5" s="1038">
        <f t="shared" si="0"/>
        <v>0</v>
      </c>
      <c r="J5" s="10"/>
    </row>
    <row r="6" spans="1:10" ht="18" customHeight="1" hidden="1">
      <c r="A6" s="850"/>
      <c r="B6" s="1039"/>
      <c r="C6" s="100"/>
      <c r="D6" s="100"/>
      <c r="E6" s="100"/>
      <c r="F6" s="202"/>
      <c r="G6" s="156">
        <f aca="true" t="shared" si="1" ref="G6:G12">SUM(B6:F6)</f>
        <v>0</v>
      </c>
      <c r="J6" s="10"/>
    </row>
    <row r="7" spans="1:10" ht="18" customHeight="1" hidden="1">
      <c r="A7" s="1040"/>
      <c r="B7" s="1041"/>
      <c r="C7" s="283"/>
      <c r="D7" s="283"/>
      <c r="E7" s="283">
        <v>0</v>
      </c>
      <c r="F7" s="997"/>
      <c r="G7" s="107">
        <f t="shared" si="1"/>
        <v>0</v>
      </c>
      <c r="J7" s="10"/>
    </row>
    <row r="8" spans="1:10" ht="18" customHeight="1" hidden="1">
      <c r="A8" s="1034">
        <v>503</v>
      </c>
      <c r="B8" s="1042">
        <f>SUM(B6:B7)</f>
        <v>0</v>
      </c>
      <c r="C8" s="1043">
        <f>SUM(C6:C7)</f>
        <v>0</v>
      </c>
      <c r="D8" s="1043">
        <f>SUM(D6:D7)</f>
        <v>0</v>
      </c>
      <c r="E8" s="1043">
        <f>SUM(E6:E7)</f>
        <v>0</v>
      </c>
      <c r="F8" s="1044">
        <f>SUM(F6:F7)</f>
        <v>0</v>
      </c>
      <c r="G8" s="1045">
        <f t="shared" si="1"/>
        <v>0</v>
      </c>
      <c r="J8" s="10"/>
    </row>
    <row r="9" spans="1:10" ht="18" customHeight="1" hidden="1">
      <c r="A9" s="1178"/>
      <c r="B9" s="1179">
        <v>0</v>
      </c>
      <c r="C9" s="1180"/>
      <c r="D9" s="1180"/>
      <c r="E9" s="1180"/>
      <c r="F9" s="1181"/>
      <c r="G9" s="1182">
        <f t="shared" si="1"/>
        <v>0</v>
      </c>
      <c r="J9" s="10"/>
    </row>
    <row r="10" spans="1:10" ht="18" customHeight="1" thickTop="1">
      <c r="A10" s="715" t="s">
        <v>337</v>
      </c>
      <c r="B10" s="1183">
        <v>0</v>
      </c>
      <c r="C10" s="1184"/>
      <c r="D10" s="1184"/>
      <c r="E10" s="1184"/>
      <c r="F10" s="1185"/>
      <c r="G10" s="1186">
        <f t="shared" si="1"/>
        <v>0</v>
      </c>
      <c r="J10" s="10"/>
    </row>
    <row r="11" spans="1:10" ht="18" customHeight="1" hidden="1">
      <c r="A11" s="1046" t="s">
        <v>351</v>
      </c>
      <c r="B11" s="1048"/>
      <c r="C11" s="1049"/>
      <c r="D11" s="1049"/>
      <c r="E11" s="1049"/>
      <c r="F11" s="994"/>
      <c r="G11" s="1047">
        <f t="shared" si="1"/>
        <v>0</v>
      </c>
      <c r="J11" s="10"/>
    </row>
    <row r="12" spans="1:10" ht="18" customHeight="1">
      <c r="A12" s="181" t="s">
        <v>724</v>
      </c>
      <c r="B12" s="1050">
        <v>0</v>
      </c>
      <c r="C12" s="1051"/>
      <c r="D12" s="1051">
        <v>30</v>
      </c>
      <c r="E12" s="1051"/>
      <c r="F12" s="1052"/>
      <c r="G12" s="1053">
        <f t="shared" si="1"/>
        <v>30</v>
      </c>
      <c r="J12" s="10"/>
    </row>
    <row r="13" spans="1:10" ht="18" customHeight="1">
      <c r="A13" s="725">
        <v>513</v>
      </c>
      <c r="B13" s="1054">
        <f aca="true" t="shared" si="2" ref="B13:G13">SUM(B9:B12)</f>
        <v>0</v>
      </c>
      <c r="C13" s="1055">
        <f t="shared" si="2"/>
        <v>0</v>
      </c>
      <c r="D13" s="1055">
        <f t="shared" si="2"/>
        <v>30</v>
      </c>
      <c r="E13" s="1055">
        <f t="shared" si="2"/>
        <v>0</v>
      </c>
      <c r="F13" s="1056">
        <f t="shared" si="2"/>
        <v>0</v>
      </c>
      <c r="G13" s="1045">
        <f t="shared" si="2"/>
        <v>30</v>
      </c>
      <c r="J13" s="10"/>
    </row>
    <row r="14" spans="1:10" ht="18" customHeight="1" hidden="1">
      <c r="A14" s="181"/>
      <c r="B14" s="1050"/>
      <c r="C14" s="1051"/>
      <c r="D14" s="1051"/>
      <c r="E14" s="1051"/>
      <c r="F14" s="1052"/>
      <c r="G14" s="1053">
        <f>SUM(B14:F14)</f>
        <v>0</v>
      </c>
      <c r="J14" s="10"/>
    </row>
    <row r="15" spans="1:10" ht="18" customHeight="1" hidden="1">
      <c r="A15" s="181" t="s">
        <v>338</v>
      </c>
      <c r="B15" s="1050">
        <v>0</v>
      </c>
      <c r="C15" s="1051"/>
      <c r="D15" s="1051"/>
      <c r="E15" s="1051"/>
      <c r="F15" s="1052"/>
      <c r="G15" s="1053">
        <f>SUM(B15:F15)</f>
        <v>0</v>
      </c>
      <c r="J15" s="10"/>
    </row>
    <row r="16" spans="1:10" ht="18" customHeight="1">
      <c r="A16" s="181" t="s">
        <v>320</v>
      </c>
      <c r="B16" s="1057">
        <v>0</v>
      </c>
      <c r="C16" s="445"/>
      <c r="D16" s="445">
        <v>20</v>
      </c>
      <c r="E16" s="445"/>
      <c r="F16" s="723"/>
      <c r="G16" s="207">
        <f>SUM(B16:F16)</f>
        <v>20</v>
      </c>
      <c r="J16" s="10"/>
    </row>
    <row r="17" spans="1:10" ht="18" customHeight="1">
      <c r="A17" s="183" t="s">
        <v>326</v>
      </c>
      <c r="B17" s="1057">
        <v>0</v>
      </c>
      <c r="C17" s="445"/>
      <c r="D17" s="445"/>
      <c r="E17" s="445"/>
      <c r="F17" s="723">
        <v>50</v>
      </c>
      <c r="G17" s="207">
        <f>SUM(B17:F17)</f>
        <v>50</v>
      </c>
      <c r="J17" s="10"/>
    </row>
    <row r="18" spans="1:10" ht="18" customHeight="1">
      <c r="A18" s="725">
        <v>516</v>
      </c>
      <c r="B18" s="1054">
        <f aca="true" t="shared" si="3" ref="B18:G18">SUM(B14:B17)</f>
        <v>0</v>
      </c>
      <c r="C18" s="1055">
        <f t="shared" si="3"/>
        <v>0</v>
      </c>
      <c r="D18" s="1055">
        <f>SUM(D14:D17)</f>
        <v>20</v>
      </c>
      <c r="E18" s="1055">
        <f>SUM(E14:E17)</f>
        <v>0</v>
      </c>
      <c r="F18" s="1056">
        <f>SUM(F14:F17)</f>
        <v>50</v>
      </c>
      <c r="G18" s="1045">
        <f t="shared" si="3"/>
        <v>70</v>
      </c>
      <c r="J18" s="10"/>
    </row>
    <row r="19" spans="1:10" ht="18" customHeight="1" hidden="1">
      <c r="A19" s="1058"/>
      <c r="B19" s="1059"/>
      <c r="C19" s="1060"/>
      <c r="D19" s="1060"/>
      <c r="E19" s="1060"/>
      <c r="F19" s="1061"/>
      <c r="G19" s="1062">
        <f>SUM(B19:F19)</f>
        <v>0</v>
      </c>
      <c r="J19" s="10"/>
    </row>
    <row r="20" spans="1:10" ht="18" customHeight="1" hidden="1">
      <c r="A20" s="183" t="s">
        <v>12</v>
      </c>
      <c r="B20" s="1063">
        <v>0</v>
      </c>
      <c r="C20" s="239"/>
      <c r="D20" s="239"/>
      <c r="E20" s="239"/>
      <c r="F20" s="1064"/>
      <c r="G20" s="208">
        <f>SUM(B20:F20)</f>
        <v>0</v>
      </c>
      <c r="J20" s="10"/>
    </row>
    <row r="21" spans="1:10" ht="18" customHeight="1" hidden="1">
      <c r="A21" s="183" t="s">
        <v>37</v>
      </c>
      <c r="B21" s="1063">
        <v>0</v>
      </c>
      <c r="C21" s="239"/>
      <c r="D21" s="239"/>
      <c r="E21" s="239"/>
      <c r="F21" s="1064"/>
      <c r="G21" s="208">
        <f>SUM(B21:F21)</f>
        <v>0</v>
      </c>
      <c r="J21" s="10"/>
    </row>
    <row r="22" spans="1:10" ht="18" customHeight="1">
      <c r="A22" s="183" t="s">
        <v>38</v>
      </c>
      <c r="B22" s="1063">
        <v>0</v>
      </c>
      <c r="C22" s="239"/>
      <c r="D22" s="239">
        <v>15</v>
      </c>
      <c r="E22" s="239"/>
      <c r="F22" s="1064"/>
      <c r="G22" s="208">
        <f>SUM(B22:F22)</f>
        <v>15</v>
      </c>
      <c r="J22" s="10"/>
    </row>
    <row r="23" spans="1:10" ht="18" customHeight="1">
      <c r="A23" s="725">
        <v>517</v>
      </c>
      <c r="B23" s="1054">
        <f aca="true" t="shared" si="4" ref="B23:G23">SUM(B20:B22)</f>
        <v>0</v>
      </c>
      <c r="C23" s="1055">
        <f t="shared" si="4"/>
        <v>0</v>
      </c>
      <c r="D23" s="1055">
        <f>SUM(D20:D22)</f>
        <v>15</v>
      </c>
      <c r="E23" s="1055">
        <f>SUM(E20:E22)</f>
        <v>0</v>
      </c>
      <c r="F23" s="1056">
        <f>SUM(F20:F22)</f>
        <v>0</v>
      </c>
      <c r="G23" s="908">
        <f t="shared" si="4"/>
        <v>15</v>
      </c>
      <c r="J23" s="10"/>
    </row>
    <row r="24" spans="1:10" ht="18" customHeight="1" hidden="1">
      <c r="A24" s="483"/>
      <c r="B24" s="1065"/>
      <c r="C24" s="1066"/>
      <c r="D24" s="1066"/>
      <c r="E24" s="1066"/>
      <c r="F24" s="731"/>
      <c r="G24" s="1067"/>
      <c r="J24" s="10"/>
    </row>
    <row r="25" spans="1:10" s="102" customFormat="1" ht="18" customHeight="1">
      <c r="A25" s="184" t="s">
        <v>107</v>
      </c>
      <c r="B25" s="1063">
        <v>0</v>
      </c>
      <c r="C25" s="239"/>
      <c r="D25" s="239">
        <v>25</v>
      </c>
      <c r="E25" s="239"/>
      <c r="F25" s="1064"/>
      <c r="G25" s="208">
        <f>SUM(B25:F25)</f>
        <v>25</v>
      </c>
      <c r="J25" s="103"/>
    </row>
    <row r="26" spans="1:10" ht="18" customHeight="1">
      <c r="A26" s="725">
        <v>519</v>
      </c>
      <c r="B26" s="1054">
        <f aca="true" t="shared" si="5" ref="B26:G26">B25</f>
        <v>0</v>
      </c>
      <c r="C26" s="1055">
        <f t="shared" si="5"/>
        <v>0</v>
      </c>
      <c r="D26" s="1055">
        <f>D25</f>
        <v>25</v>
      </c>
      <c r="E26" s="1055">
        <f>E25</f>
        <v>0</v>
      </c>
      <c r="F26" s="1056">
        <f>F25</f>
        <v>0</v>
      </c>
      <c r="G26" s="908">
        <f t="shared" si="5"/>
        <v>25</v>
      </c>
      <c r="J26" s="10"/>
    </row>
    <row r="27" spans="1:10" ht="18" customHeight="1">
      <c r="A27" s="183" t="s">
        <v>723</v>
      </c>
      <c r="B27" s="1057"/>
      <c r="C27" s="238"/>
      <c r="D27" s="238">
        <v>50</v>
      </c>
      <c r="E27" s="238"/>
      <c r="F27" s="1068"/>
      <c r="G27" s="207">
        <f>SUM(C27:F27)</f>
        <v>50</v>
      </c>
      <c r="J27" s="10"/>
    </row>
    <row r="28" spans="1:10" ht="18" customHeight="1">
      <c r="A28" s="1069" t="s">
        <v>327</v>
      </c>
      <c r="B28" s="1059"/>
      <c r="C28" s="1060"/>
      <c r="D28" s="1060">
        <v>1000</v>
      </c>
      <c r="E28" s="1060"/>
      <c r="F28" s="1061"/>
      <c r="G28" s="873">
        <f>SUM(C28:F28)</f>
        <v>1000</v>
      </c>
      <c r="J28" s="10"/>
    </row>
    <row r="29" spans="1:10" ht="18" customHeight="1" hidden="1">
      <c r="A29" s="1070" t="s">
        <v>339</v>
      </c>
      <c r="B29" s="1059">
        <v>0</v>
      </c>
      <c r="C29" s="1060"/>
      <c r="D29" s="1060"/>
      <c r="E29" s="1060"/>
      <c r="F29" s="1061"/>
      <c r="G29" s="156">
        <f>SUM(B29:F29)</f>
        <v>0</v>
      </c>
      <c r="J29" s="10"/>
    </row>
    <row r="30" spans="1:10" ht="18" customHeight="1">
      <c r="A30" s="1071">
        <v>522</v>
      </c>
      <c r="B30" s="1072">
        <f>SUM(B28:B29)</f>
        <v>0</v>
      </c>
      <c r="C30" s="1073">
        <f>SUM(C27:C29)</f>
        <v>0</v>
      </c>
      <c r="D30" s="1073">
        <f>SUM(D27:D29)</f>
        <v>1050</v>
      </c>
      <c r="E30" s="1073">
        <f>SUM(E27:E29)</f>
        <v>0</v>
      </c>
      <c r="F30" s="1074">
        <f>SUM(F27:F29)</f>
        <v>0</v>
      </c>
      <c r="G30" s="1075">
        <f>SUM(G27:G29)</f>
        <v>1050</v>
      </c>
      <c r="J30" s="10"/>
    </row>
    <row r="31" spans="1:10" ht="18" customHeight="1" hidden="1">
      <c r="A31" s="1070"/>
      <c r="B31" s="1076"/>
      <c r="C31" s="1077"/>
      <c r="D31" s="1077"/>
      <c r="E31" s="1077"/>
      <c r="F31" s="1078"/>
      <c r="G31" s="1079">
        <f>SUM(B31:F31)</f>
        <v>0</v>
      </c>
      <c r="J31" s="10"/>
    </row>
    <row r="32" spans="1:10" ht="18" customHeight="1" hidden="1">
      <c r="A32" s="1070" t="s">
        <v>340</v>
      </c>
      <c r="B32" s="1076"/>
      <c r="C32" s="1077"/>
      <c r="D32" s="1077"/>
      <c r="E32" s="1077"/>
      <c r="F32" s="1078"/>
      <c r="G32" s="1079">
        <f>SUM(B32:F32)</f>
        <v>0</v>
      </c>
      <c r="J32" s="10"/>
    </row>
    <row r="33" spans="1:10" ht="18" customHeight="1" hidden="1">
      <c r="A33" s="1080">
        <v>533</v>
      </c>
      <c r="B33" s="1081">
        <f>B32</f>
        <v>0</v>
      </c>
      <c r="C33" s="1082">
        <f>SUM(C32)</f>
        <v>0</v>
      </c>
      <c r="D33" s="1082">
        <f>SUM(D32)</f>
        <v>0</v>
      </c>
      <c r="E33" s="1082">
        <f>SUM(E32)</f>
        <v>0</v>
      </c>
      <c r="F33" s="1083">
        <f>SUM(F32)</f>
        <v>0</v>
      </c>
      <c r="G33" s="1084">
        <f>G32</f>
        <v>0</v>
      </c>
      <c r="J33" s="10"/>
    </row>
    <row r="34" spans="1:10" ht="18" customHeight="1" hidden="1">
      <c r="A34" s="1070" t="s">
        <v>111</v>
      </c>
      <c r="B34" s="1076"/>
      <c r="C34" s="1077"/>
      <c r="D34" s="1077"/>
      <c r="E34" s="1077"/>
      <c r="F34" s="1078"/>
      <c r="G34" s="1079">
        <f>SUM(C34:F34)</f>
        <v>0</v>
      </c>
      <c r="J34" s="10"/>
    </row>
    <row r="35" spans="1:10" ht="18" customHeight="1" hidden="1">
      <c r="A35" s="1085">
        <v>612</v>
      </c>
      <c r="B35" s="1086">
        <f>SUM(B31:B34)</f>
        <v>0</v>
      </c>
      <c r="C35" s="1087">
        <f>C34</f>
        <v>0</v>
      </c>
      <c r="D35" s="1087">
        <f>D34</f>
        <v>0</v>
      </c>
      <c r="E35" s="1087">
        <f>E34</f>
        <v>0</v>
      </c>
      <c r="F35" s="1088">
        <f>F34</f>
        <v>0</v>
      </c>
      <c r="G35" s="1089">
        <f>G34</f>
        <v>0</v>
      </c>
      <c r="J35" s="10"/>
    </row>
    <row r="36" spans="1:10" ht="18" customHeight="1" hidden="1">
      <c r="A36" s="1070"/>
      <c r="B36" s="1076"/>
      <c r="C36" s="1077"/>
      <c r="D36" s="1077"/>
      <c r="E36" s="1077"/>
      <c r="F36" s="1078"/>
      <c r="G36" s="1079"/>
      <c r="J36" s="10"/>
    </row>
    <row r="37" spans="1:10" ht="18" customHeight="1" hidden="1">
      <c r="A37" s="1070" t="s">
        <v>720</v>
      </c>
      <c r="B37" s="1090">
        <v>0</v>
      </c>
      <c r="C37" s="1091">
        <v>0</v>
      </c>
      <c r="D37" s="1091">
        <v>0</v>
      </c>
      <c r="E37" s="1091"/>
      <c r="F37" s="1092">
        <v>0</v>
      </c>
      <c r="G37" s="1093">
        <f>SUM(B37:F37)</f>
        <v>0</v>
      </c>
      <c r="J37" s="10"/>
    </row>
    <row r="38" spans="1:10" ht="18" customHeight="1" thickBot="1">
      <c r="A38" s="1094">
        <v>635</v>
      </c>
      <c r="B38" s="1095">
        <f>SUM(B34:B37)</f>
        <v>0</v>
      </c>
      <c r="C38" s="762">
        <f>SUM(C36:C37)</f>
        <v>0</v>
      </c>
      <c r="D38" s="762">
        <f>SUM(D36:D37)</f>
        <v>0</v>
      </c>
      <c r="E38" s="762">
        <f>SUM(E36:E37)</f>
        <v>0</v>
      </c>
      <c r="F38" s="762">
        <f>SUM(F36:F37)</f>
        <v>0</v>
      </c>
      <c r="G38" s="1096">
        <f>SUM(B38+C38+D38+E38+F38)</f>
        <v>0</v>
      </c>
      <c r="J38" s="10"/>
    </row>
    <row r="39" spans="1:10" ht="24" customHeight="1" thickTop="1">
      <c r="A39" s="790" t="s">
        <v>6</v>
      </c>
      <c r="B39" s="1097">
        <f>SUM(B38,B30,B23,B18,B13,B8,B5+B26+B33)</f>
        <v>0</v>
      </c>
      <c r="C39" s="768">
        <f>SUM(C38,C30,C23,C18,C13,C8,C5+C26+C33+C35)</f>
        <v>0</v>
      </c>
      <c r="D39" s="768">
        <f>SUM(D38,D30,D23,D18,D13,D8,D5+D26+D33+D35)</f>
        <v>1140</v>
      </c>
      <c r="E39" s="768">
        <f>SUM(E38,E30,E23,E18,E13,E8,E5+E26+E33+E35)</f>
        <v>0</v>
      </c>
      <c r="F39" s="1098">
        <f>SUM(F38,F30,F23,F18,F13,F8,F5+F26+F33+F35)</f>
        <v>50</v>
      </c>
      <c r="G39" s="767">
        <f>SUM(G38,G30,G23,G18,G13,G8,G5+G26+G33+G35)</f>
        <v>1190</v>
      </c>
      <c r="H39" s="446"/>
      <c r="J39" s="10"/>
    </row>
    <row r="40" spans="1:10" ht="9" customHeight="1">
      <c r="A40" s="30"/>
      <c r="B40" s="30"/>
      <c r="C40" s="31"/>
      <c r="D40" s="31"/>
      <c r="E40" s="31"/>
      <c r="F40" s="31"/>
      <c r="G40" s="31"/>
      <c r="H40" s="3"/>
      <c r="I40" s="3"/>
      <c r="J40" s="10"/>
    </row>
    <row r="41" spans="1:7" ht="12.75">
      <c r="A41" s="40"/>
      <c r="B41" s="40"/>
      <c r="C41" s="41"/>
      <c r="D41" s="52"/>
      <c r="E41" s="51"/>
      <c r="F41" s="51"/>
      <c r="G41" s="420"/>
    </row>
    <row r="42" spans="1:7" ht="13.5" customHeight="1">
      <c r="A42" s="56"/>
      <c r="B42" s="56"/>
      <c r="C42" s="44"/>
      <c r="D42" s="44"/>
      <c r="E42" s="44"/>
      <c r="F42" s="44"/>
      <c r="G42" s="420"/>
    </row>
    <row r="43" spans="1:7" ht="12.75" customHeight="1">
      <c r="A43" s="57"/>
      <c r="B43" s="57"/>
      <c r="C43" s="31"/>
      <c r="D43" s="31"/>
      <c r="E43" s="44"/>
      <c r="F43" s="44"/>
      <c r="G43" s="420"/>
    </row>
    <row r="44" spans="1:7" ht="12.75" customHeight="1">
      <c r="A44" s="57"/>
      <c r="B44" s="57"/>
      <c r="C44" s="31"/>
      <c r="D44" s="31"/>
      <c r="E44" s="44"/>
      <c r="F44" s="44"/>
      <c r="G44" s="420"/>
    </row>
    <row r="45" spans="1:6" ht="12.75">
      <c r="A45" s="447"/>
      <c r="B45" s="447"/>
      <c r="C45" s="448"/>
      <c r="D45" s="448"/>
      <c r="E45" s="8"/>
      <c r="F45" s="8"/>
    </row>
    <row r="46" spans="1:9" ht="12.75">
      <c r="A46" s="449"/>
      <c r="B46" s="449"/>
      <c r="C46" s="3"/>
      <c r="D46" s="3"/>
      <c r="E46" s="11"/>
      <c r="F46" s="11"/>
      <c r="G46" s="12"/>
      <c r="H46" s="11"/>
      <c r="I46" s="13"/>
    </row>
    <row r="47" spans="1:9" ht="12.75" customHeight="1">
      <c r="A47" s="449"/>
      <c r="B47" s="449"/>
      <c r="C47" s="3"/>
      <c r="D47" s="3"/>
      <c r="E47" s="11"/>
      <c r="F47" s="11"/>
      <c r="G47" s="12"/>
      <c r="H47" s="11"/>
      <c r="I47" s="13"/>
    </row>
    <row r="48" spans="1:9" ht="12.75">
      <c r="A48" s="449"/>
      <c r="B48" s="449"/>
      <c r="C48" s="3"/>
      <c r="D48" s="3"/>
      <c r="E48" s="11"/>
      <c r="F48" s="11"/>
      <c r="G48" s="12"/>
      <c r="H48" s="11"/>
      <c r="I48" s="13"/>
    </row>
    <row r="49" spans="1:9" ht="12.75" customHeight="1">
      <c r="A49" s="449"/>
      <c r="B49" s="449"/>
      <c r="C49" s="3"/>
      <c r="D49" s="3"/>
      <c r="E49" s="11"/>
      <c r="F49" s="11"/>
      <c r="G49" s="12"/>
      <c r="H49" s="11"/>
      <c r="I49" s="13"/>
    </row>
    <row r="50" spans="1:9" ht="12.75">
      <c r="A50" s="17"/>
      <c r="B50" s="17"/>
      <c r="C50" s="3"/>
      <c r="D50" s="3"/>
      <c r="E50" s="11"/>
      <c r="F50" s="11"/>
      <c r="G50" s="14"/>
      <c r="H50" s="11"/>
      <c r="I50" s="13"/>
    </row>
    <row r="51" spans="1:9" ht="12.75">
      <c r="A51" s="17"/>
      <c r="B51" s="17"/>
      <c r="C51" s="3"/>
      <c r="D51" s="3"/>
      <c r="E51" s="11"/>
      <c r="F51" s="11"/>
      <c r="G51" s="14"/>
      <c r="H51" s="11"/>
      <c r="I51" s="13"/>
    </row>
    <row r="52" spans="1:9" ht="12.75" customHeight="1">
      <c r="A52" s="15"/>
      <c r="B52" s="15"/>
      <c r="C52" s="3"/>
      <c r="D52" s="3"/>
      <c r="E52" s="7"/>
      <c r="F52" s="7"/>
      <c r="G52" s="15"/>
      <c r="H52" s="11"/>
      <c r="I52" s="11"/>
    </row>
    <row r="53" spans="1:9" ht="12.75">
      <c r="A53" s="18"/>
      <c r="B53" s="18"/>
      <c r="C53" s="448"/>
      <c r="D53" s="448"/>
      <c r="E53" s="8"/>
      <c r="F53" s="8"/>
      <c r="G53" s="16"/>
      <c r="H53" s="11"/>
      <c r="I53" s="11"/>
    </row>
    <row r="54" spans="1:9" ht="12.75">
      <c r="A54" s="15"/>
      <c r="B54" s="15"/>
      <c r="C54" s="3"/>
      <c r="D54" s="3"/>
      <c r="E54" s="7"/>
      <c r="F54" s="7"/>
      <c r="G54" s="15"/>
      <c r="H54" s="11"/>
      <c r="I54" s="11"/>
    </row>
    <row r="55" spans="1:9" ht="12.75" customHeight="1">
      <c r="A55" s="15"/>
      <c r="B55" s="15"/>
      <c r="C55" s="3"/>
      <c r="D55" s="3"/>
      <c r="E55" s="7"/>
      <c r="F55" s="7"/>
      <c r="G55" s="15"/>
      <c r="H55" s="7"/>
      <c r="I55" s="7"/>
    </row>
    <row r="56" spans="1:9" ht="12.75">
      <c r="A56" s="15"/>
      <c r="B56" s="15"/>
      <c r="C56" s="3"/>
      <c r="D56" s="3"/>
      <c r="E56" s="7"/>
      <c r="F56" s="7"/>
      <c r="G56" s="15"/>
      <c r="H56" s="7"/>
      <c r="I56" s="7"/>
    </row>
    <row r="57" spans="1:9" ht="12.75">
      <c r="A57" s="15"/>
      <c r="B57" s="15"/>
      <c r="C57" s="3"/>
      <c r="D57" s="3"/>
      <c r="E57" s="7"/>
      <c r="F57" s="7"/>
      <c r="G57" s="15"/>
      <c r="H57" s="7"/>
      <c r="I57" s="7"/>
    </row>
    <row r="58" spans="1:9" ht="12.75" customHeight="1">
      <c r="A58" s="15"/>
      <c r="B58" s="15"/>
      <c r="C58" s="3"/>
      <c r="D58" s="3"/>
      <c r="E58" s="7"/>
      <c r="F58" s="7"/>
      <c r="G58" s="15"/>
      <c r="H58" s="7"/>
      <c r="I58" s="7"/>
    </row>
    <row r="59" spans="1:9" ht="12.75" customHeight="1">
      <c r="A59" s="15"/>
      <c r="B59" s="15"/>
      <c r="C59" s="3"/>
      <c r="D59" s="3"/>
      <c r="E59" s="7"/>
      <c r="F59" s="7"/>
      <c r="G59" s="15"/>
      <c r="H59" s="7"/>
      <c r="I59" s="7"/>
    </row>
    <row r="60" spans="1:9" ht="12.75">
      <c r="A60" s="18"/>
      <c r="B60" s="18"/>
      <c r="C60" s="448"/>
      <c r="D60" s="448"/>
      <c r="E60" s="7"/>
      <c r="F60" s="7"/>
      <c r="G60" s="15"/>
      <c r="H60" s="7"/>
      <c r="I60" s="7"/>
    </row>
    <row r="61" spans="1:9" ht="12.75">
      <c r="A61" s="15"/>
      <c r="B61" s="15"/>
      <c r="C61" s="3"/>
      <c r="D61" s="3"/>
      <c r="E61" s="7"/>
      <c r="F61" s="7"/>
      <c r="G61" s="15"/>
      <c r="H61" s="7"/>
      <c r="I61" s="7"/>
    </row>
    <row r="62" spans="1:9" ht="12.75" customHeight="1">
      <c r="A62" s="15"/>
      <c r="B62" s="15"/>
      <c r="C62" s="3"/>
      <c r="D62" s="3"/>
      <c r="E62" s="7"/>
      <c r="F62" s="7"/>
      <c r="G62" s="15"/>
      <c r="H62" s="7"/>
      <c r="I62" s="7"/>
    </row>
    <row r="63" spans="1:9" ht="12.75" customHeight="1">
      <c r="A63" s="16"/>
      <c r="B63" s="16"/>
      <c r="C63" s="3"/>
      <c r="D63" s="3"/>
      <c r="E63" s="7"/>
      <c r="F63" s="7"/>
      <c r="G63" s="16"/>
      <c r="H63" s="7"/>
      <c r="I63" s="7"/>
    </row>
    <row r="64" spans="1:9" ht="12.75">
      <c r="A64" s="18"/>
      <c r="B64" s="18"/>
      <c r="C64" s="448"/>
      <c r="D64" s="448"/>
      <c r="E64" s="8"/>
      <c r="F64" s="8"/>
      <c r="G64" s="18"/>
      <c r="H64" s="8"/>
      <c r="I64" s="7"/>
    </row>
    <row r="65" spans="1:9" ht="12.75">
      <c r="A65" s="16"/>
      <c r="B65" s="16"/>
      <c r="C65" s="3"/>
      <c r="D65" s="3"/>
      <c r="E65" s="7"/>
      <c r="F65" s="7"/>
      <c r="G65" s="16"/>
      <c r="H65" s="7"/>
      <c r="I65" s="7"/>
    </row>
    <row r="66" spans="1:9" ht="12.75" customHeight="1">
      <c r="A66" s="16"/>
      <c r="B66" s="16"/>
      <c r="C66" s="3"/>
      <c r="D66" s="3"/>
      <c r="E66" s="7"/>
      <c r="F66" s="7"/>
      <c r="G66" s="16"/>
      <c r="H66" s="7"/>
      <c r="I66" s="7"/>
    </row>
    <row r="67" spans="1:9" ht="12.75" customHeight="1">
      <c r="A67" s="16"/>
      <c r="B67" s="16"/>
      <c r="C67" s="3"/>
      <c r="D67" s="3"/>
      <c r="E67" s="7"/>
      <c r="F67" s="7"/>
      <c r="G67" s="16"/>
      <c r="H67" s="7"/>
      <c r="I67" s="7"/>
    </row>
    <row r="68" spans="1:9" ht="12.75">
      <c r="A68" s="18"/>
      <c r="B68" s="18"/>
      <c r="C68" s="448"/>
      <c r="D68" s="448"/>
      <c r="E68" s="8"/>
      <c r="F68" s="8"/>
      <c r="G68" s="18"/>
      <c r="H68" s="8"/>
      <c r="I68" s="7"/>
    </row>
    <row r="69" spans="1:6" ht="15.75" customHeight="1">
      <c r="A69" s="173"/>
      <c r="B69" s="173"/>
      <c r="C69" s="450"/>
      <c r="D69" s="450"/>
      <c r="E69" s="9"/>
      <c r="F69" s="9"/>
    </row>
    <row r="70" spans="1:4" ht="18.75" customHeight="1">
      <c r="A70" s="10"/>
      <c r="B70" s="10"/>
      <c r="C70" s="10"/>
      <c r="D70" s="10"/>
    </row>
    <row r="71" spans="1:6" ht="12.75">
      <c r="A71" s="1588"/>
      <c r="B71" s="451"/>
      <c r="C71" s="374"/>
      <c r="D71" s="374"/>
      <c r="E71" s="1589"/>
      <c r="F71" s="6"/>
    </row>
    <row r="72" spans="1:6" ht="12.75">
      <c r="A72" s="1515"/>
      <c r="B72" s="17"/>
      <c r="C72" s="7"/>
      <c r="D72" s="7"/>
      <c r="E72" s="1590"/>
      <c r="F72" s="23"/>
    </row>
    <row r="73" spans="1:6" ht="12.75">
      <c r="A73" s="14"/>
      <c r="B73" s="14"/>
      <c r="C73" s="452"/>
      <c r="D73" s="452"/>
      <c r="E73" s="11"/>
      <c r="F73" s="11"/>
    </row>
    <row r="74" spans="1:6" ht="12.75">
      <c r="A74" s="447"/>
      <c r="B74" s="447"/>
      <c r="C74" s="448"/>
      <c r="D74" s="448"/>
      <c r="E74" s="8"/>
      <c r="F74" s="8"/>
    </row>
    <row r="75" spans="1:6" ht="12.75">
      <c r="A75" s="12"/>
      <c r="B75" s="12"/>
      <c r="C75" s="452"/>
      <c r="D75" s="452"/>
      <c r="E75" s="20"/>
      <c r="F75" s="20"/>
    </row>
    <row r="76" spans="1:6" ht="12.75">
      <c r="A76" s="12"/>
      <c r="B76" s="12"/>
      <c r="C76" s="452"/>
      <c r="D76" s="452"/>
      <c r="E76" s="11"/>
      <c r="F76" s="11"/>
    </row>
    <row r="77" spans="1:6" ht="12.75">
      <c r="A77" s="447"/>
      <c r="B77" s="447"/>
      <c r="C77" s="448"/>
      <c r="D77" s="448"/>
      <c r="E77" s="8"/>
      <c r="F77" s="8"/>
    </row>
    <row r="78" spans="1:6" ht="15">
      <c r="A78" s="173"/>
      <c r="B78" s="173"/>
      <c r="C78" s="450"/>
      <c r="D78" s="450"/>
      <c r="E78" s="9"/>
      <c r="F78" s="9"/>
    </row>
  </sheetData>
  <sheetProtection/>
  <mergeCells count="3">
    <mergeCell ref="A71:A72"/>
    <mergeCell ref="E71:E72"/>
    <mergeCell ref="A1:F1"/>
  </mergeCells>
  <printOptions horizontalCentered="1"/>
  <pageMargins left="0.15748031496062992" right="0.15748031496062992" top="0.4330708661417323" bottom="0.3937007874015748" header="0.15748031496062992" footer="0.1968503937007874"/>
  <pageSetup horizontalDpi="600" verticalDpi="600" orientation="portrait" paperSize="9" scale="95" r:id="rId1"/>
  <headerFooter alignWithMargins="0">
    <oddFooter>&amp;L&amp;"Times New Roman CE,Obyčejné"&amp;8Rozpočet na rok 2011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Normal="75" zoomScaleSheetLayoutView="100" zoomScalePageLayoutView="0" workbookViewId="0" topLeftCell="A1">
      <selection activeCell="B28" sqref="B28"/>
    </sheetView>
  </sheetViews>
  <sheetFormatPr defaultColWidth="9.00390625" defaultRowHeight="12.75"/>
  <cols>
    <col min="1" max="1" width="46.25390625" style="453" customWidth="1"/>
    <col min="2" max="2" width="15.875" style="453" customWidth="1"/>
    <col min="3" max="3" width="14.00390625" style="453" customWidth="1"/>
    <col min="4" max="4" width="15.75390625" style="453" customWidth="1"/>
    <col min="5" max="16384" width="9.125" style="453" customWidth="1"/>
  </cols>
  <sheetData>
    <row r="1" spans="1:5" ht="42" customHeight="1">
      <c r="A1" s="1578" t="s">
        <v>578</v>
      </c>
      <c r="B1" s="1578"/>
      <c r="C1" s="1584"/>
      <c r="D1" s="67" t="s">
        <v>499</v>
      </c>
      <c r="E1" s="170"/>
    </row>
    <row r="2" spans="1:5" ht="39.75" customHeight="1" thickBot="1">
      <c r="A2" s="109" t="s">
        <v>321</v>
      </c>
      <c r="B2" s="1187" t="s">
        <v>707</v>
      </c>
      <c r="C2" s="110" t="s">
        <v>268</v>
      </c>
      <c r="D2" s="110" t="s">
        <v>105</v>
      </c>
      <c r="E2" s="170"/>
    </row>
    <row r="3" spans="1:5" ht="18" customHeight="1" thickTop="1">
      <c r="A3" s="1124" t="s">
        <v>326</v>
      </c>
      <c r="B3" s="1188">
        <v>100</v>
      </c>
      <c r="C3" s="126">
        <v>115</v>
      </c>
      <c r="D3" s="1189">
        <f aca="true" t="shared" si="0" ref="D3:D8">SUM(B3:C3)</f>
        <v>215</v>
      </c>
      <c r="E3" s="170"/>
    </row>
    <row r="4" spans="1:5" ht="18" customHeight="1">
      <c r="A4" s="1080">
        <v>516</v>
      </c>
      <c r="B4" s="965">
        <f>SUM(B3)</f>
        <v>100</v>
      </c>
      <c r="C4" s="1190">
        <f>SUM(C3)</f>
        <v>115</v>
      </c>
      <c r="D4" s="966">
        <f t="shared" si="0"/>
        <v>215</v>
      </c>
      <c r="E4" s="170"/>
    </row>
    <row r="5" spans="1:5" ht="18" customHeight="1">
      <c r="A5" s="181" t="s">
        <v>12</v>
      </c>
      <c r="B5" s="176">
        <v>450</v>
      </c>
      <c r="C5" s="125">
        <v>885</v>
      </c>
      <c r="D5" s="694">
        <f t="shared" si="0"/>
        <v>1335</v>
      </c>
      <c r="E5" s="170"/>
    </row>
    <row r="6" spans="1:5" ht="30" customHeight="1" thickBot="1">
      <c r="A6" s="882">
        <v>517</v>
      </c>
      <c r="B6" s="761">
        <f>SUM(B5)</f>
        <v>450</v>
      </c>
      <c r="C6" s="927">
        <f>SUM(C5)</f>
        <v>885</v>
      </c>
      <c r="D6" s="699">
        <f t="shared" si="0"/>
        <v>1335</v>
      </c>
      <c r="E6" s="170"/>
    </row>
    <row r="7" spans="1:5" ht="0.75" customHeight="1" hidden="1" thickTop="1">
      <c r="A7" s="1204" t="s">
        <v>345</v>
      </c>
      <c r="B7" s="1205"/>
      <c r="C7" s="1206"/>
      <c r="D7" s="1207">
        <f t="shared" si="0"/>
        <v>0</v>
      </c>
      <c r="E7" s="170"/>
    </row>
    <row r="8" spans="1:5" ht="0.75" customHeight="1" hidden="1">
      <c r="A8" s="212" t="s">
        <v>346</v>
      </c>
      <c r="B8" s="1191"/>
      <c r="C8" s="1192">
        <v>0</v>
      </c>
      <c r="D8" s="155">
        <f t="shared" si="0"/>
        <v>0</v>
      </c>
      <c r="E8" s="170"/>
    </row>
    <row r="9" spans="1:5" ht="0.75" customHeight="1" hidden="1" thickBot="1">
      <c r="A9" s="882">
        <v>612</v>
      </c>
      <c r="B9" s="1193">
        <f>SUM(B7:B8)</f>
        <v>0</v>
      </c>
      <c r="C9" s="1194">
        <f>SUM(C7:C8)</f>
        <v>0</v>
      </c>
      <c r="D9" s="699">
        <f>SUM(D7:D8)</f>
        <v>0</v>
      </c>
      <c r="E9" s="170"/>
    </row>
    <row r="10" spans="1:5" ht="30" customHeight="1" thickTop="1">
      <c r="A10" s="790" t="s">
        <v>6</v>
      </c>
      <c r="B10" s="1195">
        <f>B4+B6+B9</f>
        <v>550</v>
      </c>
      <c r="C10" s="1196">
        <f>C4+C6+C9</f>
        <v>1000</v>
      </c>
      <c r="D10" s="925">
        <f>SUM(D4+D6+D9)</f>
        <v>1550</v>
      </c>
      <c r="E10" s="170"/>
    </row>
    <row r="11" spans="1:4" ht="30" customHeight="1">
      <c r="A11" s="42"/>
      <c r="B11" s="108"/>
      <c r="C11" s="108"/>
      <c r="D11" s="108"/>
    </row>
    <row r="12" spans="1:4" ht="39.75" customHeight="1" thickBot="1">
      <c r="A12" s="104" t="s">
        <v>360</v>
      </c>
      <c r="B12" s="1197" t="s">
        <v>467</v>
      </c>
      <c r="C12" s="106" t="s">
        <v>468</v>
      </c>
      <c r="D12" s="1198" t="s">
        <v>105</v>
      </c>
    </row>
    <row r="13" spans="1:4" ht="18" customHeight="1" thickTop="1">
      <c r="A13" s="481" t="s">
        <v>1</v>
      </c>
      <c r="B13" s="1199">
        <f>'[5]0525'!B3</f>
        <v>0</v>
      </c>
      <c r="C13" s="1200">
        <f>'[5]0525'!C3</f>
        <v>15</v>
      </c>
      <c r="D13" s="180">
        <f>SUM(C13:C13)</f>
        <v>15</v>
      </c>
    </row>
    <row r="14" spans="1:4" ht="18" customHeight="1">
      <c r="A14" s="181" t="s">
        <v>724</v>
      </c>
      <c r="B14" s="176">
        <f>'[5]0525'!B$4</f>
        <v>0</v>
      </c>
      <c r="C14" s="1201">
        <f>'[5]0525'!C$4</f>
        <v>5</v>
      </c>
      <c r="D14" s="182">
        <f>SUM(C14:C14)</f>
        <v>5</v>
      </c>
    </row>
    <row r="15" spans="1:4" ht="18" customHeight="1">
      <c r="A15" s="1080">
        <v>513</v>
      </c>
      <c r="B15" s="965">
        <f>SUM(B13:B14)</f>
        <v>0</v>
      </c>
      <c r="C15" s="965">
        <f>SUM(C13:C14)</f>
        <v>20</v>
      </c>
      <c r="D15" s="965">
        <f>SUM(B15:C15)</f>
        <v>20</v>
      </c>
    </row>
    <row r="16" spans="1:4" ht="13.5" customHeight="1" hidden="1">
      <c r="A16" s="181" t="s">
        <v>320</v>
      </c>
      <c r="B16" s="176">
        <v>0</v>
      </c>
      <c r="C16" s="1201">
        <v>0</v>
      </c>
      <c r="D16" s="182">
        <f>SUM(C16:C16)</f>
        <v>0</v>
      </c>
    </row>
    <row r="17" spans="1:4" ht="18" customHeight="1">
      <c r="A17" s="183" t="s">
        <v>533</v>
      </c>
      <c r="B17" s="176">
        <f>'[5]0525'!B$7</f>
        <v>0</v>
      </c>
      <c r="C17" s="1201">
        <f>'[5]0525'!C$7</f>
        <v>120</v>
      </c>
      <c r="D17" s="182">
        <f>SUM(C17:C17)</f>
        <v>120</v>
      </c>
    </row>
    <row r="18" spans="1:4" ht="16.5" customHeight="1" thickBot="1">
      <c r="A18" s="1080">
        <v>516</v>
      </c>
      <c r="B18" s="761">
        <f>SUM(B16:B17)</f>
        <v>0</v>
      </c>
      <c r="C18" s="761">
        <f>SUM(C16:C17)</f>
        <v>120</v>
      </c>
      <c r="D18" s="761">
        <f>SUM(B18:C18)</f>
        <v>120</v>
      </c>
    </row>
    <row r="19" spans="1:4" ht="0.75" customHeight="1" hidden="1" thickBot="1" thickTop="1">
      <c r="A19" s="184" t="s">
        <v>469</v>
      </c>
      <c r="B19" s="209">
        <v>0</v>
      </c>
      <c r="C19" s="1202">
        <v>0</v>
      </c>
      <c r="D19" s="285">
        <f>SUM(B19:C19)</f>
        <v>0</v>
      </c>
    </row>
    <row r="20" spans="1:4" ht="0.75" customHeight="1" hidden="1" thickBot="1">
      <c r="A20" s="484">
        <v>635</v>
      </c>
      <c r="B20" s="1203">
        <f>SUM(B19)</f>
        <v>0</v>
      </c>
      <c r="C20" s="419">
        <f>SUM(C19)</f>
        <v>0</v>
      </c>
      <c r="D20" s="427">
        <f>SUM(B20:C20)</f>
        <v>0</v>
      </c>
    </row>
    <row r="21" spans="1:4" ht="24" customHeight="1" thickTop="1">
      <c r="A21" s="754" t="s">
        <v>6</v>
      </c>
      <c r="B21" s="1137">
        <f>B15+B18+B20</f>
        <v>0</v>
      </c>
      <c r="C21" s="1100">
        <f>C15+C18+C20</f>
        <v>140</v>
      </c>
      <c r="D21" s="1137">
        <f>D15+D18+D20</f>
        <v>140</v>
      </c>
    </row>
    <row r="22" ht="12" customHeight="1"/>
    <row r="23" spans="1:3" ht="38.25" hidden="1">
      <c r="A23" s="820" t="s">
        <v>672</v>
      </c>
      <c r="B23" s="147" t="s">
        <v>673</v>
      </c>
      <c r="C23" s="821" t="s">
        <v>105</v>
      </c>
    </row>
    <row r="24" spans="1:3" ht="25.5" customHeight="1" hidden="1" thickTop="1">
      <c r="A24" s="148" t="s">
        <v>326</v>
      </c>
      <c r="B24" s="149"/>
      <c r="C24" s="822"/>
    </row>
    <row r="25" spans="1:3" ht="22.5" customHeight="1" hidden="1" thickBot="1">
      <c r="A25" s="823">
        <v>516</v>
      </c>
      <c r="B25" s="824">
        <f>SUM(B24)</f>
        <v>0</v>
      </c>
      <c r="C25" s="824">
        <f>SUM(C24)</f>
        <v>0</v>
      </c>
    </row>
    <row r="26" spans="1:3" ht="26.25" customHeight="1" hidden="1" thickTop="1">
      <c r="A26" s="826" t="s">
        <v>6</v>
      </c>
      <c r="B26" s="827">
        <f>SUM(B25)</f>
        <v>0</v>
      </c>
      <c r="C26" s="827">
        <f>SUM(C25)</f>
        <v>0</v>
      </c>
    </row>
  </sheetData>
  <sheetProtection/>
  <mergeCells count="1">
    <mergeCell ref="A1:C1"/>
  </mergeCells>
  <printOptions horizontalCentered="1"/>
  <pageMargins left="0.31496062992125984" right="0.2755905511811024" top="0.5511811023622047" bottom="0.984251968503937" header="0.5118110236220472" footer="0.5118110236220472"/>
  <pageSetup horizontalDpi="600" verticalDpi="600" orientation="portrait" paperSize="9" r:id="rId1"/>
  <headerFooter alignWithMargins="0">
    <oddFooter>&amp;L&amp;"Times New Roman,Obyčejné"&amp;9Rozpočet na rok 2011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17"/>
  <sheetViews>
    <sheetView view="pageBreakPreview" zoomScale="115" zoomScaleNormal="75" zoomScaleSheetLayoutView="115" zoomScalePageLayoutView="0" workbookViewId="0" topLeftCell="A1">
      <selection activeCell="A19" sqref="A19"/>
    </sheetView>
  </sheetViews>
  <sheetFormatPr defaultColWidth="9.00390625" defaultRowHeight="12.75"/>
  <cols>
    <col min="1" max="1" width="52.00390625" style="19" customWidth="1"/>
    <col min="2" max="2" width="21.625" style="19" customWidth="1"/>
    <col min="3" max="3" width="21.00390625" style="19" customWidth="1"/>
    <col min="4" max="4" width="17.125" style="19" customWidth="1"/>
    <col min="5" max="5" width="13.625" style="19" customWidth="1"/>
    <col min="6" max="6" width="14.75390625" style="19" customWidth="1"/>
    <col min="7" max="9" width="13.625" style="19" customWidth="1"/>
    <col min="10" max="10" width="15.375" style="19" customWidth="1"/>
    <col min="11" max="11" width="13.625" style="19" customWidth="1"/>
    <col min="12" max="12" width="14.00390625" style="19" customWidth="1"/>
    <col min="13" max="16384" width="9.125" style="19" customWidth="1"/>
  </cols>
  <sheetData>
    <row r="1" spans="1:13" ht="43.5" customHeight="1">
      <c r="A1" s="1593" t="s">
        <v>647</v>
      </c>
      <c r="B1" s="1594"/>
      <c r="C1" s="418" t="s">
        <v>500</v>
      </c>
      <c r="D1" s="418"/>
      <c r="E1" s="449"/>
      <c r="F1" s="449"/>
      <c r="G1" s="17"/>
      <c r="H1" s="17"/>
      <c r="I1" s="17"/>
      <c r="J1" s="455"/>
      <c r="K1" s="444"/>
      <c r="L1" s="444"/>
      <c r="M1" s="10"/>
    </row>
    <row r="2" spans="1:5" ht="17.25" customHeight="1" hidden="1" thickBot="1">
      <c r="A2" s="244" t="s">
        <v>273</v>
      </c>
      <c r="B2" s="245" t="s">
        <v>311</v>
      </c>
      <c r="C2" s="246" t="s">
        <v>312</v>
      </c>
      <c r="D2" s="247" t="s">
        <v>105</v>
      </c>
      <c r="E2" s="11"/>
    </row>
    <row r="3" spans="1:12" ht="15.75" customHeight="1" hidden="1" thickTop="1">
      <c r="A3" s="128" t="s">
        <v>135</v>
      </c>
      <c r="B3" s="144">
        <f>'[6]real0521'!B$3</f>
        <v>0</v>
      </c>
      <c r="C3" s="144">
        <f>'[6]real0521'!C$3</f>
        <v>0</v>
      </c>
      <c r="D3" s="458">
        <f>SUM(B3:C3)</f>
        <v>0</v>
      </c>
      <c r="E3" s="11"/>
      <c r="F3" s="12"/>
      <c r="G3" s="12"/>
      <c r="H3" s="12"/>
      <c r="I3" s="12"/>
      <c r="J3" s="12"/>
      <c r="K3" s="11"/>
      <c r="L3" s="13"/>
    </row>
    <row r="4" spans="1:12" ht="14.25" customHeight="1" hidden="1" thickBot="1">
      <c r="A4" s="459">
        <v>612</v>
      </c>
      <c r="B4" s="460">
        <f>SUM(B3)</f>
        <v>0</v>
      </c>
      <c r="C4" s="461">
        <f>C3</f>
        <v>0</v>
      </c>
      <c r="D4" s="462">
        <f>D3</f>
        <v>0</v>
      </c>
      <c r="E4" s="11"/>
      <c r="F4" s="14"/>
      <c r="G4" s="14"/>
      <c r="H4" s="14"/>
      <c r="I4" s="14"/>
      <c r="J4" s="14"/>
      <c r="K4" s="11"/>
      <c r="L4" s="13"/>
    </row>
    <row r="5" spans="1:12" ht="0.75" customHeight="1" hidden="1">
      <c r="A5" s="463" t="s">
        <v>6</v>
      </c>
      <c r="B5" s="464">
        <f>SUM(B4)</f>
        <v>0</v>
      </c>
      <c r="C5" s="465">
        <f>C4</f>
        <v>0</v>
      </c>
      <c r="D5" s="466">
        <f>D4</f>
        <v>0</v>
      </c>
      <c r="E5" s="11"/>
      <c r="F5" s="14"/>
      <c r="G5" s="14"/>
      <c r="H5" s="14"/>
      <c r="I5" s="14"/>
      <c r="J5" s="14"/>
      <c r="K5" s="11"/>
      <c r="L5" s="13"/>
    </row>
    <row r="6" spans="1:12" ht="21.75" customHeight="1" hidden="1">
      <c r="A6" s="64"/>
      <c r="B6" s="248"/>
      <c r="C6" s="249"/>
      <c r="D6" s="249"/>
      <c r="E6" s="7"/>
      <c r="F6" s="15"/>
      <c r="G6" s="15"/>
      <c r="H6" s="15"/>
      <c r="I6" s="15"/>
      <c r="J6" s="14"/>
      <c r="K6" s="11"/>
      <c r="L6" s="11"/>
    </row>
    <row r="7" spans="1:12" ht="52.5" customHeight="1" thickBot="1">
      <c r="A7" s="959" t="s">
        <v>706</v>
      </c>
      <c r="B7" s="127" t="s">
        <v>359</v>
      </c>
      <c r="C7" s="960" t="s">
        <v>105</v>
      </c>
      <c r="D7" s="457"/>
      <c r="E7" s="7"/>
      <c r="F7" s="15"/>
      <c r="G7" s="15"/>
      <c r="H7" s="15"/>
      <c r="I7" s="15"/>
      <c r="J7" s="14"/>
      <c r="K7" s="11"/>
      <c r="L7" s="11"/>
    </row>
    <row r="8" spans="1:12" ht="18" customHeight="1" thickTop="1">
      <c r="A8" s="148" t="s">
        <v>357</v>
      </c>
      <c r="B8" s="149">
        <v>24878</v>
      </c>
      <c r="C8" s="150">
        <f>SUM(B8)</f>
        <v>24878</v>
      </c>
      <c r="D8" s="456"/>
      <c r="E8" s="7"/>
      <c r="F8" s="15"/>
      <c r="G8" s="15"/>
      <c r="H8" s="15"/>
      <c r="I8" s="15"/>
      <c r="J8" s="17"/>
      <c r="K8" s="7"/>
      <c r="L8" s="7"/>
    </row>
    <row r="9" spans="1:12" ht="18" customHeight="1" thickBot="1">
      <c r="A9" s="961">
        <v>533</v>
      </c>
      <c r="B9" s="962">
        <f>B8</f>
        <v>24878</v>
      </c>
      <c r="C9" s="963">
        <f>SUM(C8)</f>
        <v>24878</v>
      </c>
      <c r="D9" s="467"/>
      <c r="E9" s="7"/>
      <c r="F9" s="15"/>
      <c r="G9" s="15"/>
      <c r="H9" s="15"/>
      <c r="I9" s="15"/>
      <c r="J9" s="17"/>
      <c r="K9" s="7"/>
      <c r="L9" s="7"/>
    </row>
    <row r="10" spans="1:12" ht="23.25" customHeight="1" thickTop="1">
      <c r="A10" s="790" t="s">
        <v>6</v>
      </c>
      <c r="B10" s="964">
        <f>B9</f>
        <v>24878</v>
      </c>
      <c r="C10" s="931">
        <f>SUM(C9)</f>
        <v>24878</v>
      </c>
      <c r="D10" s="301"/>
      <c r="E10" s="7"/>
      <c r="F10" s="15"/>
      <c r="G10" s="58"/>
      <c r="H10" s="15"/>
      <c r="I10" s="15"/>
      <c r="J10" s="17"/>
      <c r="K10" s="7"/>
      <c r="L10" s="7"/>
    </row>
    <row r="11" spans="1:12" ht="0.75" customHeight="1" hidden="1">
      <c r="A11" s="42"/>
      <c r="B11" s="301"/>
      <c r="C11" s="301"/>
      <c r="D11" s="301"/>
      <c r="E11" s="7"/>
      <c r="F11" s="15"/>
      <c r="G11" s="15"/>
      <c r="H11" s="15"/>
      <c r="I11" s="15"/>
      <c r="J11" s="17"/>
      <c r="K11" s="7"/>
      <c r="L11" s="7"/>
    </row>
    <row r="12" spans="1:5" ht="0.75" customHeight="1" hidden="1">
      <c r="A12" s="146" t="s">
        <v>317</v>
      </c>
      <c r="B12" s="147" t="s">
        <v>318</v>
      </c>
      <c r="C12" s="468" t="s">
        <v>105</v>
      </c>
      <c r="D12" s="11"/>
      <c r="E12" s="11"/>
    </row>
    <row r="13" spans="1:5" ht="0.75" customHeight="1" hidden="1" thickTop="1">
      <c r="A13" s="148" t="s">
        <v>357</v>
      </c>
      <c r="B13" s="149"/>
      <c r="C13" s="150">
        <f>SUM(B13)</f>
        <v>0</v>
      </c>
      <c r="D13" s="8"/>
      <c r="E13" s="8"/>
    </row>
    <row r="14" spans="1:5" ht="0.75" customHeight="1" hidden="1" thickBot="1">
      <c r="A14" s="459">
        <v>533</v>
      </c>
      <c r="B14" s="469">
        <f>SUM(B13)</f>
        <v>0</v>
      </c>
      <c r="C14" s="470"/>
      <c r="D14" s="20"/>
      <c r="E14" s="20"/>
    </row>
    <row r="15" spans="1:5" ht="0.75" customHeight="1" hidden="1" thickTop="1">
      <c r="A15" s="151" t="s">
        <v>358</v>
      </c>
      <c r="B15" s="152"/>
      <c r="C15" s="153"/>
      <c r="D15" s="11"/>
      <c r="E15" s="11"/>
    </row>
    <row r="16" spans="1:5" ht="0.75" customHeight="1" hidden="1" thickBot="1">
      <c r="A16" s="471">
        <v>635</v>
      </c>
      <c r="B16" s="472">
        <f>SUM(B15)</f>
        <v>0</v>
      </c>
      <c r="C16" s="472">
        <f>SUM(B16)</f>
        <v>0</v>
      </c>
      <c r="D16" s="8"/>
      <c r="E16" s="8"/>
    </row>
    <row r="17" spans="1:5" ht="0.75" customHeight="1" hidden="1" thickTop="1">
      <c r="A17" s="473" t="s">
        <v>6</v>
      </c>
      <c r="B17" s="474">
        <f>B14+B16</f>
        <v>0</v>
      </c>
      <c r="C17" s="474">
        <f>C14+C16</f>
        <v>0</v>
      </c>
      <c r="D17" s="9"/>
      <c r="E17" s="9"/>
    </row>
    <row r="18" ht="23.25" customHeight="1"/>
    <row r="19" ht="23.25" customHeight="1"/>
  </sheetData>
  <sheetProtection/>
  <mergeCells count="1">
    <mergeCell ref="A1:B1"/>
  </mergeCells>
  <printOptions horizontalCentered="1"/>
  <pageMargins left="0.4724409448818898" right="0.2755905511811024" top="0.4330708661417323" bottom="0.3937007874015748" header="0.15748031496062992" footer="0.1968503937007874"/>
  <pageSetup horizontalDpi="600" verticalDpi="600" orientation="portrait" paperSize="9" r:id="rId1"/>
  <headerFooter alignWithMargins="0">
    <oddFooter>&amp;L&amp;"Times New Roman CE,Obyčejné"&amp;8Rozpočet na rok 2011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view="pageBreakPreview" zoomScaleSheetLayoutView="100" workbookViewId="0" topLeftCell="A28">
      <selection activeCell="F20" sqref="F20"/>
    </sheetView>
  </sheetViews>
  <sheetFormatPr defaultColWidth="9.00390625" defaultRowHeight="12.75"/>
  <cols>
    <col min="1" max="1" width="38.25390625" style="453" customWidth="1"/>
    <col min="2" max="2" width="13.625" style="453" customWidth="1"/>
    <col min="3" max="10" width="11.75390625" style="453" customWidth="1"/>
    <col min="11" max="16384" width="9.125" style="453" customWidth="1"/>
  </cols>
  <sheetData>
    <row r="1" spans="1:11" ht="44.25" customHeight="1">
      <c r="A1" s="1597" t="s">
        <v>584</v>
      </c>
      <c r="B1" s="1597"/>
      <c r="C1" s="1598"/>
      <c r="D1" s="1598"/>
      <c r="E1" s="1598"/>
      <c r="F1" s="1598"/>
      <c r="G1" s="1598"/>
      <c r="H1" s="1598"/>
      <c r="I1" s="1505"/>
      <c r="J1" s="494" t="s">
        <v>501</v>
      </c>
      <c r="K1" s="160"/>
    </row>
    <row r="2" spans="1:11" ht="52.5" customHeight="1" thickBot="1">
      <c r="A2" s="109" t="s">
        <v>216</v>
      </c>
      <c r="B2" s="206" t="s">
        <v>343</v>
      </c>
      <c r="C2" s="110" t="s">
        <v>223</v>
      </c>
      <c r="D2" s="110" t="s">
        <v>252</v>
      </c>
      <c r="E2" s="110" t="s">
        <v>253</v>
      </c>
      <c r="F2" s="110" t="s">
        <v>541</v>
      </c>
      <c r="G2" s="110" t="s">
        <v>254</v>
      </c>
      <c r="H2" s="110" t="s">
        <v>319</v>
      </c>
      <c r="I2" s="110" t="s">
        <v>272</v>
      </c>
      <c r="J2" s="111" t="s">
        <v>105</v>
      </c>
      <c r="K2" s="160"/>
    </row>
    <row r="3" spans="1:11" ht="21.75" customHeight="1" thickTop="1">
      <c r="A3" s="1124" t="s">
        <v>7</v>
      </c>
      <c r="B3" s="1125"/>
      <c r="C3" s="98">
        <v>10</v>
      </c>
      <c r="D3" s="98">
        <v>5</v>
      </c>
      <c r="E3" s="98"/>
      <c r="F3" s="98"/>
      <c r="G3" s="98"/>
      <c r="H3" s="1126"/>
      <c r="I3" s="126"/>
      <c r="J3" s="97">
        <f>SUM(B3:I3)</f>
        <v>15</v>
      </c>
      <c r="K3" s="160"/>
    </row>
    <row r="4" spans="1:11" ht="21.75" customHeight="1">
      <c r="A4" s="725">
        <v>513</v>
      </c>
      <c r="B4" s="544">
        <f>SUM(B3)</f>
        <v>0</v>
      </c>
      <c r="C4" s="727">
        <f aca="true" t="shared" si="0" ref="C4:I4">SUM(C3:C3)</f>
        <v>10</v>
      </c>
      <c r="D4" s="710">
        <f t="shared" si="0"/>
        <v>5</v>
      </c>
      <c r="E4" s="710">
        <f t="shared" si="0"/>
        <v>0</v>
      </c>
      <c r="F4" s="710">
        <f t="shared" si="0"/>
        <v>0</v>
      </c>
      <c r="G4" s="710">
        <f t="shared" si="0"/>
        <v>0</v>
      </c>
      <c r="H4" s="735">
        <f t="shared" si="0"/>
        <v>0</v>
      </c>
      <c r="I4" s="735">
        <f t="shared" si="0"/>
        <v>0</v>
      </c>
      <c r="J4" s="692">
        <f>SUM(J3)</f>
        <v>15</v>
      </c>
      <c r="K4" s="160"/>
    </row>
    <row r="5" spans="1:11" ht="24.75" customHeight="1">
      <c r="A5" s="183" t="s">
        <v>63</v>
      </c>
      <c r="B5" s="176"/>
      <c r="C5" s="185"/>
      <c r="D5" s="121"/>
      <c r="E5" s="121"/>
      <c r="F5" s="121"/>
      <c r="G5" s="121"/>
      <c r="H5" s="730"/>
      <c r="I5" s="122">
        <v>300</v>
      </c>
      <c r="J5" s="99">
        <f>SUM(B5:I5)</f>
        <v>300</v>
      </c>
      <c r="K5" s="160"/>
    </row>
    <row r="6" spans="1:12" ht="21.75" customHeight="1">
      <c r="A6" s="183" t="s">
        <v>11</v>
      </c>
      <c r="B6" s="733"/>
      <c r="C6" s="100">
        <v>580</v>
      </c>
      <c r="D6" s="100">
        <v>500</v>
      </c>
      <c r="E6" s="100"/>
      <c r="F6" s="100">
        <v>250</v>
      </c>
      <c r="G6" s="100"/>
      <c r="H6" s="100">
        <v>3200</v>
      </c>
      <c r="I6" s="125">
        <v>0</v>
      </c>
      <c r="J6" s="99">
        <f>SUM(B6:I6)</f>
        <v>4530</v>
      </c>
      <c r="K6" s="160"/>
      <c r="L6" s="157"/>
    </row>
    <row r="7" spans="1:12" ht="21.75" customHeight="1">
      <c r="A7" s="725">
        <v>516</v>
      </c>
      <c r="B7" s="544">
        <f>SUM(B5:B6)</f>
        <v>0</v>
      </c>
      <c r="C7" s="727">
        <f aca="true" t="shared" si="1" ref="C7:I7">SUM(C5:C6)</f>
        <v>580</v>
      </c>
      <c r="D7" s="710">
        <f t="shared" si="1"/>
        <v>500</v>
      </c>
      <c r="E7" s="710">
        <f t="shared" si="1"/>
        <v>0</v>
      </c>
      <c r="F7" s="710">
        <f t="shared" si="1"/>
        <v>250</v>
      </c>
      <c r="G7" s="710">
        <f t="shared" si="1"/>
        <v>0</v>
      </c>
      <c r="H7" s="735">
        <f t="shared" si="1"/>
        <v>3200</v>
      </c>
      <c r="I7" s="735">
        <f t="shared" si="1"/>
        <v>300</v>
      </c>
      <c r="J7" s="692">
        <f>SUM(J5:J6)</f>
        <v>4830</v>
      </c>
      <c r="K7" s="160"/>
      <c r="L7" s="158"/>
    </row>
    <row r="8" spans="1:12" ht="21.75" customHeight="1">
      <c r="A8" s="183" t="s">
        <v>12</v>
      </c>
      <c r="B8" s="99"/>
      <c r="C8" s="100"/>
      <c r="D8" s="100"/>
      <c r="E8" s="100"/>
      <c r="F8" s="100">
        <v>150</v>
      </c>
      <c r="G8" s="100">
        <v>0</v>
      </c>
      <c r="H8" s="100"/>
      <c r="I8" s="125"/>
      <c r="J8" s="99">
        <f>SUM(B8:I8)</f>
        <v>150</v>
      </c>
      <c r="K8" s="160"/>
      <c r="L8" s="158"/>
    </row>
    <row r="9" spans="1:12" ht="21.75" customHeight="1">
      <c r="A9" s="183" t="s">
        <v>38</v>
      </c>
      <c r="B9" s="99"/>
      <c r="C9" s="100">
        <v>20</v>
      </c>
      <c r="D9" s="100">
        <v>15</v>
      </c>
      <c r="E9" s="100"/>
      <c r="F9" s="100"/>
      <c r="G9" s="100"/>
      <c r="H9" s="100"/>
      <c r="I9" s="125"/>
      <c r="J9" s="99">
        <f>SUM(B9:I9)</f>
        <v>35</v>
      </c>
      <c r="K9" s="160"/>
      <c r="L9" s="159"/>
    </row>
    <row r="10" spans="1:12" ht="21.75" customHeight="1">
      <c r="A10" s="725">
        <v>517</v>
      </c>
      <c r="B10" s="544">
        <f>SUM(B8:B9)</f>
        <v>0</v>
      </c>
      <c r="C10" s="727">
        <f aca="true" t="shared" si="2" ref="C10:I10">SUM(C8:C9)</f>
        <v>20</v>
      </c>
      <c r="D10" s="710">
        <f t="shared" si="2"/>
        <v>15</v>
      </c>
      <c r="E10" s="710">
        <f t="shared" si="2"/>
        <v>0</v>
      </c>
      <c r="F10" s="710">
        <f t="shared" si="2"/>
        <v>150</v>
      </c>
      <c r="G10" s="710">
        <f t="shared" si="2"/>
        <v>0</v>
      </c>
      <c r="H10" s="735">
        <f t="shared" si="2"/>
        <v>0</v>
      </c>
      <c r="I10" s="735">
        <f t="shared" si="2"/>
        <v>0</v>
      </c>
      <c r="J10" s="692">
        <f>SUM(J8:J9)</f>
        <v>185</v>
      </c>
      <c r="K10" s="160"/>
      <c r="L10" s="159"/>
    </row>
    <row r="11" spans="1:12" ht="21.75" customHeight="1" hidden="1">
      <c r="A11" s="184" t="s">
        <v>749</v>
      </c>
      <c r="B11" s="548"/>
      <c r="C11" s="300"/>
      <c r="D11" s="300"/>
      <c r="E11" s="300"/>
      <c r="F11" s="300"/>
      <c r="G11" s="300"/>
      <c r="H11" s="270"/>
      <c r="I11" s="422"/>
      <c r="J11" s="155">
        <f>SUM(B11:I11)</f>
        <v>0</v>
      </c>
      <c r="K11" s="160"/>
      <c r="L11" s="159"/>
    </row>
    <row r="12" spans="1:12" s="162" customFormat="1" ht="21.75" customHeight="1">
      <c r="A12" s="184" t="s">
        <v>750</v>
      </c>
      <c r="B12" s="120"/>
      <c r="C12" s="121">
        <v>20</v>
      </c>
      <c r="D12" s="121">
        <v>0</v>
      </c>
      <c r="E12" s="121"/>
      <c r="F12" s="121"/>
      <c r="G12" s="121">
        <v>50</v>
      </c>
      <c r="H12" s="121">
        <v>800</v>
      </c>
      <c r="I12" s="122"/>
      <c r="J12" s="120">
        <f>SUM(C12:I12)</f>
        <v>870</v>
      </c>
      <c r="K12" s="160"/>
      <c r="L12" s="161"/>
    </row>
    <row r="13" spans="1:12" ht="21.75" customHeight="1">
      <c r="A13" s="725">
        <v>521</v>
      </c>
      <c r="B13" s="544">
        <f>SUM(B11:B12)</f>
        <v>0</v>
      </c>
      <c r="C13" s="727">
        <f>SUM(C11:C12)</f>
        <v>20</v>
      </c>
      <c r="D13" s="727">
        <f aca="true" t="shared" si="3" ref="D13:I13">SUM(D11:D12)</f>
        <v>0</v>
      </c>
      <c r="E13" s="727">
        <f t="shared" si="3"/>
        <v>0</v>
      </c>
      <c r="F13" s="727">
        <f t="shared" si="3"/>
        <v>0</v>
      </c>
      <c r="G13" s="727">
        <f t="shared" si="3"/>
        <v>50</v>
      </c>
      <c r="H13" s="727">
        <f t="shared" si="3"/>
        <v>800</v>
      </c>
      <c r="I13" s="727">
        <f t="shared" si="3"/>
        <v>0</v>
      </c>
      <c r="J13" s="692">
        <f>SUM(J11:J12)</f>
        <v>870</v>
      </c>
      <c r="K13" s="160"/>
      <c r="L13" s="159"/>
    </row>
    <row r="14" spans="1:12" ht="21.75" customHeight="1">
      <c r="A14" s="183" t="s">
        <v>327</v>
      </c>
      <c r="B14" s="99"/>
      <c r="C14" s="100">
        <v>150</v>
      </c>
      <c r="D14" s="100"/>
      <c r="E14" s="100"/>
      <c r="F14" s="100"/>
      <c r="G14" s="100"/>
      <c r="H14" s="100">
        <v>0</v>
      </c>
      <c r="I14" s="125"/>
      <c r="J14" s="99">
        <f>SUM(C14:I14)</f>
        <v>150</v>
      </c>
      <c r="K14" s="160"/>
      <c r="L14" s="158"/>
    </row>
    <row r="15" spans="1:12" ht="21.75" customHeight="1">
      <c r="A15" s="183" t="s">
        <v>751</v>
      </c>
      <c r="B15" s="99"/>
      <c r="C15" s="100"/>
      <c r="D15" s="100"/>
      <c r="E15" s="100"/>
      <c r="F15" s="100">
        <v>90</v>
      </c>
      <c r="G15" s="100">
        <v>50</v>
      </c>
      <c r="H15" s="100"/>
      <c r="I15" s="125">
        <v>40</v>
      </c>
      <c r="J15" s="99">
        <f>SUM(C15:I15)</f>
        <v>180</v>
      </c>
      <c r="K15" s="160"/>
      <c r="L15" s="159"/>
    </row>
    <row r="16" spans="1:12" ht="21.75" customHeight="1">
      <c r="A16" s="183" t="s">
        <v>752</v>
      </c>
      <c r="B16" s="99"/>
      <c r="C16" s="100"/>
      <c r="D16" s="100"/>
      <c r="E16" s="100"/>
      <c r="F16" s="100">
        <v>100</v>
      </c>
      <c r="G16" s="100">
        <v>1550</v>
      </c>
      <c r="H16" s="100"/>
      <c r="I16" s="125"/>
      <c r="J16" s="99">
        <f>SUM(C16:I16)</f>
        <v>1650</v>
      </c>
      <c r="K16" s="160"/>
      <c r="L16" s="159"/>
    </row>
    <row r="17" spans="1:12" ht="21.75" customHeight="1">
      <c r="A17" s="725">
        <v>522</v>
      </c>
      <c r="B17" s="544">
        <f>SUM(B14:B16)</f>
        <v>0</v>
      </c>
      <c r="C17" s="727">
        <f aca="true" t="shared" si="4" ref="C17:I17">SUM(C14:C16)</f>
        <v>150</v>
      </c>
      <c r="D17" s="710">
        <f t="shared" si="4"/>
        <v>0</v>
      </c>
      <c r="E17" s="710">
        <f t="shared" si="4"/>
        <v>0</v>
      </c>
      <c r="F17" s="710">
        <f t="shared" si="4"/>
        <v>190</v>
      </c>
      <c r="G17" s="710">
        <f t="shared" si="4"/>
        <v>1600</v>
      </c>
      <c r="H17" s="735">
        <f t="shared" si="4"/>
        <v>0</v>
      </c>
      <c r="I17" s="735">
        <f t="shared" si="4"/>
        <v>40</v>
      </c>
      <c r="J17" s="692">
        <f>SUM(J14:J16)</f>
        <v>1980</v>
      </c>
      <c r="K17" s="160"/>
      <c r="L17" s="158"/>
    </row>
    <row r="18" spans="1:12" ht="21.75" customHeight="1">
      <c r="A18" s="1070" t="s">
        <v>753</v>
      </c>
      <c r="B18" s="1127">
        <v>200</v>
      </c>
      <c r="C18" s="1091"/>
      <c r="D18" s="1091">
        <v>1800</v>
      </c>
      <c r="E18" s="1091"/>
      <c r="F18" s="1091"/>
      <c r="G18" s="1091"/>
      <c r="H18" s="1092"/>
      <c r="I18" s="1128">
        <v>0</v>
      </c>
      <c r="J18" s="99">
        <f>SUM(B18:I18)</f>
        <v>2000</v>
      </c>
      <c r="K18" s="160"/>
      <c r="L18" s="159"/>
    </row>
    <row r="19" spans="1:12" ht="21.75" customHeight="1">
      <c r="A19" s="725">
        <v>533</v>
      </c>
      <c r="B19" s="544">
        <f>SUM(B18)</f>
        <v>200</v>
      </c>
      <c r="C19" s="1129">
        <f aca="true" t="shared" si="5" ref="C19:I19">SUM(C18)</f>
        <v>0</v>
      </c>
      <c r="D19" s="869">
        <f t="shared" si="5"/>
        <v>1800</v>
      </c>
      <c r="E19" s="869">
        <f t="shared" si="5"/>
        <v>0</v>
      </c>
      <c r="F19" s="869">
        <f t="shared" si="5"/>
        <v>0</v>
      </c>
      <c r="G19" s="869">
        <f t="shared" si="5"/>
        <v>0</v>
      </c>
      <c r="H19" s="1130">
        <f t="shared" si="5"/>
        <v>0</v>
      </c>
      <c r="I19" s="1130">
        <f t="shared" si="5"/>
        <v>0</v>
      </c>
      <c r="J19" s="692">
        <f>SUM(J18)</f>
        <v>2000</v>
      </c>
      <c r="K19" s="160"/>
      <c r="L19" s="158"/>
    </row>
    <row r="20" spans="1:12" ht="21.75" customHeight="1">
      <c r="A20" s="184" t="s">
        <v>348</v>
      </c>
      <c r="B20" s="209"/>
      <c r="C20" s="1131"/>
      <c r="D20" s="1132"/>
      <c r="E20" s="121"/>
      <c r="F20" s="121">
        <v>0</v>
      </c>
      <c r="G20" s="1132"/>
      <c r="H20" s="1133"/>
      <c r="I20" s="1134"/>
      <c r="J20" s="1135">
        <f>SUM(B20:I20)</f>
        <v>0</v>
      </c>
      <c r="K20" s="160"/>
      <c r="L20" s="158"/>
    </row>
    <row r="21" spans="1:12" ht="21.75" customHeight="1" thickBot="1">
      <c r="A21" s="737">
        <v>612</v>
      </c>
      <c r="B21" s="551">
        <f>SUM(B20)</f>
        <v>0</v>
      </c>
      <c r="C21" s="1129">
        <f>SUM(C20)</f>
        <v>0</v>
      </c>
      <c r="D21" s="869">
        <f aca="true" t="shared" si="6" ref="D21:I21">SUM(D20)</f>
        <v>0</v>
      </c>
      <c r="E21" s="869">
        <f t="shared" si="6"/>
        <v>0</v>
      </c>
      <c r="F21" s="869">
        <f t="shared" si="6"/>
        <v>0</v>
      </c>
      <c r="G21" s="869">
        <f t="shared" si="6"/>
        <v>0</v>
      </c>
      <c r="H21" s="1130">
        <f t="shared" si="6"/>
        <v>0</v>
      </c>
      <c r="I21" s="1130">
        <f t="shared" si="6"/>
        <v>0</v>
      </c>
      <c r="J21" s="697">
        <f>SUM(J20)</f>
        <v>0</v>
      </c>
      <c r="K21" s="160"/>
      <c r="L21" s="158"/>
    </row>
    <row r="22" spans="1:12" ht="30.75" customHeight="1" thickTop="1">
      <c r="A22" s="1136" t="s">
        <v>6</v>
      </c>
      <c r="B22" s="1137">
        <f>B4+B7+B10+B13+B17+B19+B21</f>
        <v>200</v>
      </c>
      <c r="C22" s="703">
        <f aca="true" t="shared" si="7" ref="C22:I22">SUM(C4+C7+C10+C17+C19+C13+C21)</f>
        <v>780</v>
      </c>
      <c r="D22" s="713">
        <f t="shared" si="7"/>
        <v>2320</v>
      </c>
      <c r="E22" s="713">
        <f t="shared" si="7"/>
        <v>0</v>
      </c>
      <c r="F22" s="713">
        <f t="shared" si="7"/>
        <v>590</v>
      </c>
      <c r="G22" s="713">
        <f t="shared" si="7"/>
        <v>1650</v>
      </c>
      <c r="H22" s="1003">
        <f t="shared" si="7"/>
        <v>4000</v>
      </c>
      <c r="I22" s="1003">
        <f t="shared" si="7"/>
        <v>340</v>
      </c>
      <c r="J22" s="701">
        <f>SUM(J4+J7+J10+J17+J19+J13+J21)</f>
        <v>9880</v>
      </c>
      <c r="K22" s="160"/>
      <c r="L22" s="159"/>
    </row>
    <row r="23" spans="1:12" ht="24" customHeight="1">
      <c r="A23" s="1599"/>
      <c r="B23" s="1600"/>
      <c r="C23" s="1600"/>
      <c r="D23" s="1600"/>
      <c r="E23" s="1600"/>
      <c r="F23" s="1600"/>
      <c r="G23" s="1600"/>
      <c r="H23" s="1600"/>
      <c r="I23" s="1600"/>
      <c r="J23" s="1600"/>
      <c r="K23" s="160"/>
      <c r="L23" s="159"/>
    </row>
    <row r="24" spans="1:12" ht="12.75">
      <c r="A24" s="1605" t="s">
        <v>550</v>
      </c>
      <c r="B24" s="1606"/>
      <c r="C24" s="1601" t="s">
        <v>250</v>
      </c>
      <c r="D24" s="1603" t="s">
        <v>105</v>
      </c>
      <c r="E24" s="1210"/>
      <c r="F24" s="1211"/>
      <c r="G24" s="1211"/>
      <c r="H24" s="1211"/>
      <c r="I24" s="1211"/>
      <c r="J24" s="1211"/>
      <c r="K24" s="160"/>
      <c r="L24" s="158"/>
    </row>
    <row r="25" spans="1:12" ht="33" customHeight="1" thickBot="1">
      <c r="A25" s="1607"/>
      <c r="B25" s="1608"/>
      <c r="C25" s="1602"/>
      <c r="D25" s="1604"/>
      <c r="E25" s="1211"/>
      <c r="F25" s="1211"/>
      <c r="G25" s="1211"/>
      <c r="H25" s="1211"/>
      <c r="I25" s="1211"/>
      <c r="J25" s="1211"/>
      <c r="K25" s="160"/>
      <c r="L25" s="475"/>
    </row>
    <row r="26" spans="1:12" ht="22.5" customHeight="1" thickTop="1">
      <c r="A26" s="1595" t="s">
        <v>349</v>
      </c>
      <c r="B26" s="1596"/>
      <c r="C26" s="476">
        <f>'[2]real0604, KK Poštovka'!$C$26</f>
        <v>3569</v>
      </c>
      <c r="D26" s="119">
        <f>SUM(C26)</f>
        <v>3569</v>
      </c>
      <c r="E26" s="1211"/>
      <c r="F26" s="1211"/>
      <c r="G26" s="1211"/>
      <c r="H26" s="1211"/>
      <c r="I26" s="1211"/>
      <c r="J26" s="1211"/>
      <c r="K26" s="160"/>
      <c r="L26" s="163"/>
    </row>
    <row r="27" spans="1:11" ht="22.5" customHeight="1" thickBot="1">
      <c r="A27" s="737">
        <v>533</v>
      </c>
      <c r="B27" s="1251"/>
      <c r="C27" s="1252">
        <f>C26</f>
        <v>3569</v>
      </c>
      <c r="D27" s="1253">
        <f>D26</f>
        <v>3569</v>
      </c>
      <c r="E27" s="1211"/>
      <c r="F27" s="1211"/>
      <c r="G27" s="1211"/>
      <c r="H27" s="1211"/>
      <c r="I27" s="1211"/>
      <c r="J27" s="1211"/>
      <c r="K27" s="160"/>
    </row>
    <row r="28" spans="1:11" ht="30" customHeight="1" thickTop="1">
      <c r="A28" s="1136" t="s">
        <v>6</v>
      </c>
      <c r="B28" s="1254"/>
      <c r="C28" s="764">
        <f>C27</f>
        <v>3569</v>
      </c>
      <c r="D28" s="701">
        <f>D27</f>
        <v>3569</v>
      </c>
      <c r="E28" s="1211"/>
      <c r="F28" s="1211"/>
      <c r="G28" s="1211"/>
      <c r="H28" s="1211"/>
      <c r="I28" s="1211"/>
      <c r="J28" s="1211"/>
      <c r="K28" s="160"/>
    </row>
    <row r="29" spans="1:11" ht="21.75" customHeight="1">
      <c r="A29" s="1611"/>
      <c r="B29" s="1612"/>
      <c r="C29" s="1612"/>
      <c r="D29" s="1600"/>
      <c r="E29" s="1211"/>
      <c r="F29" s="1211"/>
      <c r="G29" s="1211"/>
      <c r="H29" s="1211"/>
      <c r="I29" s="1211"/>
      <c r="J29" s="1211"/>
      <c r="K29" s="160"/>
    </row>
    <row r="30" spans="1:10" ht="19.5" customHeight="1">
      <c r="A30" s="1613" t="s">
        <v>708</v>
      </c>
      <c r="B30" s="1615" t="s">
        <v>251</v>
      </c>
      <c r="C30" s="1609" t="s">
        <v>105</v>
      </c>
      <c r="D30" s="1260"/>
      <c r="E30" s="1211"/>
      <c r="F30" s="1211"/>
      <c r="G30" s="1211"/>
      <c r="H30" s="1211"/>
      <c r="I30" s="1211"/>
      <c r="J30" s="160"/>
    </row>
    <row r="31" spans="1:10" ht="33" customHeight="1" thickBot="1">
      <c r="A31" s="1614"/>
      <c r="B31" s="1616"/>
      <c r="C31" s="1610"/>
      <c r="D31" s="1211"/>
      <c r="E31" s="1211"/>
      <c r="F31" s="1211"/>
      <c r="G31" s="1211"/>
      <c r="H31" s="1211"/>
      <c r="I31" s="1211"/>
      <c r="J31" s="160"/>
    </row>
    <row r="32" spans="1:10" ht="22.5" customHeight="1" hidden="1" thickTop="1">
      <c r="A32" s="1255" t="s">
        <v>350</v>
      </c>
      <c r="B32" s="1256">
        <v>0</v>
      </c>
      <c r="C32" s="967">
        <f>B32</f>
        <v>0</v>
      </c>
      <c r="D32" s="1211"/>
      <c r="E32" s="1211"/>
      <c r="F32" s="1211"/>
      <c r="G32" s="1211"/>
      <c r="H32" s="1211"/>
      <c r="I32" s="1211"/>
      <c r="J32" s="454"/>
    </row>
    <row r="33" spans="1:10" ht="22.5" customHeight="1" thickTop="1">
      <c r="A33" s="1257" t="s">
        <v>7</v>
      </c>
      <c r="B33" s="1258">
        <v>76</v>
      </c>
      <c r="C33" s="1259">
        <f>B33</f>
        <v>76</v>
      </c>
      <c r="D33" s="1211"/>
      <c r="E33" s="1211"/>
      <c r="F33" s="1211"/>
      <c r="G33" s="1211"/>
      <c r="H33" s="1211"/>
      <c r="I33" s="1211"/>
      <c r="J33" s="454"/>
    </row>
    <row r="34" spans="1:10" ht="22.5" customHeight="1">
      <c r="A34" s="969">
        <v>513</v>
      </c>
      <c r="B34" s="970">
        <f>SUM(B32:B33)</f>
        <v>76</v>
      </c>
      <c r="C34" s="970">
        <f>SUM(C32:C33)</f>
        <v>76</v>
      </c>
      <c r="D34" s="1211"/>
      <c r="E34" s="1211"/>
      <c r="F34" s="1211"/>
      <c r="G34" s="1211"/>
      <c r="H34" s="1211"/>
      <c r="I34" s="1211"/>
      <c r="J34" s="454"/>
    </row>
    <row r="35" spans="1:10" ht="0.75" customHeight="1">
      <c r="A35" s="34"/>
      <c r="B35" s="968"/>
      <c r="C35" s="166">
        <f>B35</f>
        <v>0</v>
      </c>
      <c r="D35" s="1211"/>
      <c r="E35" s="1211"/>
      <c r="F35" s="1211"/>
      <c r="G35" s="1211"/>
      <c r="H35" s="1211"/>
      <c r="I35" s="1211"/>
      <c r="J35" s="454"/>
    </row>
    <row r="36" spans="1:10" ht="21.75" customHeight="1">
      <c r="A36" s="34" t="s">
        <v>11</v>
      </c>
      <c r="B36" s="971">
        <v>80</v>
      </c>
      <c r="C36" s="166">
        <f>B36</f>
        <v>80</v>
      </c>
      <c r="D36" s="1211"/>
      <c r="E36" s="1211"/>
      <c r="F36" s="1211"/>
      <c r="G36" s="1211"/>
      <c r="H36" s="1211"/>
      <c r="I36" s="1211"/>
      <c r="J36" s="454"/>
    </row>
    <row r="37" spans="1:10" ht="21.75" customHeight="1">
      <c r="A37" s="969">
        <v>516</v>
      </c>
      <c r="B37" s="970">
        <f>SUM(B35:B36)</f>
        <v>80</v>
      </c>
      <c r="C37" s="970">
        <f>SUM(C35:C36)</f>
        <v>80</v>
      </c>
      <c r="D37" s="1211"/>
      <c r="E37" s="1211"/>
      <c r="F37" s="1211"/>
      <c r="G37" s="1211"/>
      <c r="H37" s="1211"/>
      <c r="I37" s="1211"/>
      <c r="J37" s="454"/>
    </row>
    <row r="38" spans="1:10" ht="12.75" customHeight="1" hidden="1">
      <c r="A38" s="34"/>
      <c r="B38" s="971"/>
      <c r="C38" s="166">
        <f>B38</f>
        <v>0</v>
      </c>
      <c r="D38" s="1211"/>
      <c r="E38" s="1211"/>
      <c r="F38" s="1211"/>
      <c r="G38" s="1211"/>
      <c r="H38" s="1211"/>
      <c r="I38" s="1211"/>
      <c r="J38" s="454"/>
    </row>
    <row r="39" spans="1:10" ht="21.75" customHeight="1">
      <c r="A39" s="34" t="s">
        <v>38</v>
      </c>
      <c r="B39" s="971">
        <v>25</v>
      </c>
      <c r="C39" s="166">
        <f>B39</f>
        <v>25</v>
      </c>
      <c r="D39" s="1211"/>
      <c r="E39" s="1211"/>
      <c r="F39" s="1211"/>
      <c r="G39" s="1211"/>
      <c r="H39" s="1211"/>
      <c r="I39" s="1211"/>
      <c r="J39" s="454"/>
    </row>
    <row r="40" spans="1:10" ht="21.75" customHeight="1">
      <c r="A40" s="969">
        <v>517</v>
      </c>
      <c r="B40" s="970">
        <f>SUM(B38:B39)</f>
        <v>25</v>
      </c>
      <c r="C40" s="970">
        <f>SUM(C38:C39)</f>
        <v>25</v>
      </c>
      <c r="D40" s="1211"/>
      <c r="E40" s="1211"/>
      <c r="F40" s="1211"/>
      <c r="G40" s="1211"/>
      <c r="H40" s="1211"/>
      <c r="I40" s="1211"/>
      <c r="J40" s="454"/>
    </row>
    <row r="41" spans="1:10" ht="12.75" customHeight="1" hidden="1">
      <c r="A41" s="34"/>
      <c r="B41" s="971"/>
      <c r="C41" s="166">
        <f>B41</f>
        <v>0</v>
      </c>
      <c r="D41" s="1211"/>
      <c r="E41" s="1211"/>
      <c r="F41" s="1211"/>
      <c r="G41" s="1211"/>
      <c r="H41" s="1211"/>
      <c r="I41" s="1211"/>
      <c r="J41" s="454"/>
    </row>
    <row r="42" spans="1:10" ht="21.75" customHeight="1">
      <c r="A42" s="972" t="s">
        <v>107</v>
      </c>
      <c r="B42" s="973">
        <v>153</v>
      </c>
      <c r="C42" s="166">
        <f>B42</f>
        <v>153</v>
      </c>
      <c r="D42" s="1211"/>
      <c r="E42" s="1211"/>
      <c r="F42" s="1211"/>
      <c r="G42" s="1211"/>
      <c r="H42" s="1211"/>
      <c r="I42" s="1211"/>
      <c r="J42" s="454"/>
    </row>
    <row r="43" spans="1:10" ht="21.75" customHeight="1">
      <c r="A43" s="969">
        <v>519</v>
      </c>
      <c r="B43" s="970">
        <f>SUM(B41:B42)</f>
        <v>153</v>
      </c>
      <c r="C43" s="970">
        <f>SUM(C41:C42)</f>
        <v>153</v>
      </c>
      <c r="D43" s="1211"/>
      <c r="E43" s="1211"/>
      <c r="F43" s="1211"/>
      <c r="G43" s="1211"/>
      <c r="H43" s="1211"/>
      <c r="I43" s="1211"/>
      <c r="J43" s="454"/>
    </row>
    <row r="44" spans="1:10" ht="12.75" customHeight="1" hidden="1">
      <c r="A44" s="972"/>
      <c r="B44" s="974"/>
      <c r="C44" s="975">
        <f>B44</f>
        <v>0</v>
      </c>
      <c r="D44" s="1211"/>
      <c r="E44" s="1211"/>
      <c r="F44" s="1211"/>
      <c r="G44" s="1211"/>
      <c r="H44" s="1211"/>
      <c r="I44" s="1211"/>
      <c r="J44" s="454"/>
    </row>
    <row r="45" spans="1:10" ht="21.75" customHeight="1">
      <c r="A45" s="972" t="s">
        <v>74</v>
      </c>
      <c r="B45" s="973">
        <v>5</v>
      </c>
      <c r="C45" s="975">
        <f>B45</f>
        <v>5</v>
      </c>
      <c r="D45" s="1211"/>
      <c r="E45" s="1211"/>
      <c r="F45" s="1211"/>
      <c r="G45" s="1211"/>
      <c r="H45" s="1211"/>
      <c r="I45" s="1211"/>
      <c r="J45" s="454"/>
    </row>
    <row r="46" spans="1:10" ht="21.75" customHeight="1" thickBot="1">
      <c r="A46" s="976">
        <v>549</v>
      </c>
      <c r="B46" s="977">
        <f>SUM(B44:B45)</f>
        <v>5</v>
      </c>
      <c r="C46" s="977">
        <f>SUM(C44:C45)</f>
        <v>5</v>
      </c>
      <c r="D46" s="1211"/>
      <c r="E46" s="1211"/>
      <c r="F46" s="1211"/>
      <c r="G46" s="1211"/>
      <c r="H46" s="1211"/>
      <c r="I46" s="1211"/>
      <c r="J46" s="454"/>
    </row>
    <row r="47" spans="1:10" ht="30" customHeight="1" thickTop="1">
      <c r="A47" s="978" t="s">
        <v>6</v>
      </c>
      <c r="B47" s="979">
        <f>B34+B37+B40+B43+B46</f>
        <v>339</v>
      </c>
      <c r="C47" s="979">
        <f>C34+C37+C40+C43+C46</f>
        <v>339</v>
      </c>
      <c r="D47" s="1211"/>
      <c r="E47" s="1211"/>
      <c r="F47" s="1211"/>
      <c r="G47" s="1211"/>
      <c r="H47" s="1211"/>
      <c r="I47" s="1211"/>
      <c r="J47" s="454"/>
    </row>
    <row r="48" spans="1:3" ht="12.75">
      <c r="A48" s="18"/>
      <c r="B48" s="18"/>
      <c r="C48" s="167"/>
    </row>
    <row r="49" spans="1:3" ht="12.75">
      <c r="A49" s="18"/>
      <c r="B49" s="18"/>
      <c r="C49" s="167"/>
    </row>
    <row r="50" spans="1:3" ht="12.75">
      <c r="A50" s="16"/>
      <c r="B50" s="16"/>
      <c r="C50" s="168"/>
    </row>
    <row r="51" spans="1:3" ht="12.75">
      <c r="A51" s="16"/>
      <c r="B51" s="16"/>
      <c r="C51" s="169"/>
    </row>
    <row r="52" spans="1:3" ht="12.75">
      <c r="A52" s="18"/>
      <c r="B52" s="18"/>
      <c r="C52" s="167"/>
    </row>
    <row r="53" spans="1:3" ht="12.75">
      <c r="A53" s="170"/>
      <c r="B53" s="170"/>
      <c r="C53" s="169"/>
    </row>
    <row r="54" spans="1:3" ht="12.75">
      <c r="A54" s="16"/>
      <c r="B54" s="16"/>
      <c r="C54" s="169"/>
    </row>
    <row r="55" spans="1:3" ht="12.75">
      <c r="A55" s="16"/>
      <c r="B55" s="16"/>
      <c r="C55" s="169"/>
    </row>
    <row r="56" spans="1:3" ht="12.75">
      <c r="A56" s="16"/>
      <c r="B56" s="16"/>
      <c r="C56" s="169"/>
    </row>
    <row r="57" spans="1:3" ht="12.75">
      <c r="A57" s="171"/>
      <c r="B57" s="171"/>
      <c r="C57" s="172"/>
    </row>
    <row r="58" spans="1:3" ht="15">
      <c r="A58" s="173"/>
      <c r="B58" s="173"/>
      <c r="C58" s="174"/>
    </row>
    <row r="59" spans="1:3" ht="12.75">
      <c r="A59" s="170"/>
      <c r="B59" s="170"/>
      <c r="C59" s="170"/>
    </row>
    <row r="60" spans="1:3" ht="12.75">
      <c r="A60" s="170"/>
      <c r="B60" s="170"/>
      <c r="C60" s="170"/>
    </row>
    <row r="61" spans="1:3" ht="12.75">
      <c r="A61" s="170"/>
      <c r="B61" s="170"/>
      <c r="C61" s="170"/>
    </row>
    <row r="62" spans="1:3" ht="12.75">
      <c r="A62" s="170"/>
      <c r="B62" s="170"/>
      <c r="C62" s="170"/>
    </row>
    <row r="63" spans="1:3" ht="12.75">
      <c r="A63" s="170"/>
      <c r="B63" s="170"/>
      <c r="C63" s="170"/>
    </row>
    <row r="64" spans="1:3" ht="12.75">
      <c r="A64" s="170"/>
      <c r="B64" s="170"/>
      <c r="C64" s="170"/>
    </row>
    <row r="65" spans="1:3" ht="12.75">
      <c r="A65" s="170"/>
      <c r="B65" s="170"/>
      <c r="C65" s="170"/>
    </row>
    <row r="66" spans="1:3" ht="12.75">
      <c r="A66" s="170"/>
      <c r="B66" s="170"/>
      <c r="C66" s="170"/>
    </row>
    <row r="67" spans="1:3" ht="12.75">
      <c r="A67" s="170"/>
      <c r="B67" s="170"/>
      <c r="C67" s="170"/>
    </row>
    <row r="68" spans="1:3" ht="12.75">
      <c r="A68" s="170"/>
      <c r="B68" s="170"/>
      <c r="C68" s="170"/>
    </row>
    <row r="69" spans="1:3" ht="12.75">
      <c r="A69" s="170"/>
      <c r="B69" s="170"/>
      <c r="C69" s="170"/>
    </row>
    <row r="70" spans="1:3" ht="12.75">
      <c r="A70" s="170"/>
      <c r="B70" s="170"/>
      <c r="C70" s="170"/>
    </row>
    <row r="71" spans="1:3" ht="12.75">
      <c r="A71" s="170"/>
      <c r="B71" s="170"/>
      <c r="C71" s="170"/>
    </row>
    <row r="72" spans="1:3" ht="12.75">
      <c r="A72" s="170"/>
      <c r="B72" s="170"/>
      <c r="C72" s="170"/>
    </row>
    <row r="73" spans="1:3" ht="12.75">
      <c r="A73" s="170"/>
      <c r="B73" s="170"/>
      <c r="C73" s="170"/>
    </row>
    <row r="74" spans="1:3" ht="12.75">
      <c r="A74" s="170"/>
      <c r="B74" s="170"/>
      <c r="C74" s="170"/>
    </row>
    <row r="75" spans="1:3" ht="12.75">
      <c r="A75" s="170"/>
      <c r="B75" s="170"/>
      <c r="C75" s="170"/>
    </row>
    <row r="76" spans="1:3" ht="12.75">
      <c r="A76" s="170"/>
      <c r="B76" s="170"/>
      <c r="C76" s="170"/>
    </row>
    <row r="77" spans="1:3" ht="12.75">
      <c r="A77" s="170"/>
      <c r="B77" s="170"/>
      <c r="C77" s="170"/>
    </row>
    <row r="78" spans="1:3" ht="12.75">
      <c r="A78" s="170"/>
      <c r="B78" s="170"/>
      <c r="C78" s="170"/>
    </row>
    <row r="79" spans="1:3" ht="12.75">
      <c r="A79" s="170"/>
      <c r="B79" s="170"/>
      <c r="C79" s="170"/>
    </row>
    <row r="80" spans="1:3" ht="12.75">
      <c r="A80" s="170"/>
      <c r="B80" s="170"/>
      <c r="C80" s="170"/>
    </row>
  </sheetData>
  <sheetProtection/>
  <mergeCells count="10">
    <mergeCell ref="C30:C31"/>
    <mergeCell ref="A29:D29"/>
    <mergeCell ref="A30:A31"/>
    <mergeCell ref="B30:B31"/>
    <mergeCell ref="A26:B26"/>
    <mergeCell ref="A1:I1"/>
    <mergeCell ref="A23:J23"/>
    <mergeCell ref="C24:C25"/>
    <mergeCell ref="D24:D25"/>
    <mergeCell ref="A24:B25"/>
  </mergeCells>
  <printOptions horizontalCentered="1"/>
  <pageMargins left="0.23" right="0.16" top="0.51" bottom="0.4330708661417323" header="0.2362204724409449" footer="0.19"/>
  <pageSetup fitToHeight="1" fitToWidth="1" horizontalDpi="600" verticalDpi="600" orientation="portrait" paperSize="9" scale="70" r:id="rId1"/>
  <headerFooter alignWithMargins="0">
    <oddFooter>&amp;L&amp;"Times New Roman CE,Obyčejné"&amp;8Rozpočet na rok 2011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="112" zoomScaleSheetLayoutView="112" zoomScalePageLayoutView="0" workbookViewId="0" topLeftCell="A13">
      <selection activeCell="D16" sqref="D16"/>
    </sheetView>
  </sheetViews>
  <sheetFormatPr defaultColWidth="9.00390625" defaultRowHeight="12.75"/>
  <cols>
    <col min="1" max="1" width="55.00390625" style="421" customWidth="1"/>
    <col min="2" max="3" width="22.625" style="421" customWidth="1"/>
    <col min="4" max="16384" width="9.125" style="421" customWidth="1"/>
  </cols>
  <sheetData>
    <row r="1" spans="1:4" ht="44.25" customHeight="1">
      <c r="A1" s="1578" t="s">
        <v>572</v>
      </c>
      <c r="B1" s="1617"/>
      <c r="C1" s="428" t="s">
        <v>502</v>
      </c>
      <c r="D1" s="477"/>
    </row>
    <row r="2" spans="1:4" ht="32.25" customHeight="1" thickBot="1">
      <c r="A2" s="109" t="s">
        <v>709</v>
      </c>
      <c r="B2" s="1236" t="s">
        <v>466</v>
      </c>
      <c r="C2" s="111" t="s">
        <v>105</v>
      </c>
      <c r="D2" s="477"/>
    </row>
    <row r="3" spans="1:4" ht="18" customHeight="1" thickTop="1">
      <c r="A3" s="214" t="s">
        <v>326</v>
      </c>
      <c r="B3" s="97">
        <v>3835</v>
      </c>
      <c r="C3" s="1261">
        <f>SUM(B3)</f>
        <v>3835</v>
      </c>
      <c r="D3" s="477"/>
    </row>
    <row r="4" spans="1:4" ht="18" customHeight="1">
      <c r="A4" s="279" t="s">
        <v>725</v>
      </c>
      <c r="B4" s="298">
        <v>835</v>
      </c>
      <c r="C4" s="213">
        <v>835</v>
      </c>
      <c r="D4" s="477"/>
    </row>
    <row r="5" spans="1:4" ht="18" customHeight="1" thickBot="1">
      <c r="A5" s="705">
        <v>516</v>
      </c>
      <c r="B5" s="706">
        <f>SUM(B3:B4)</f>
        <v>4670</v>
      </c>
      <c r="C5" s="706">
        <f>SUM(C3:C4)</f>
        <v>4670</v>
      </c>
      <c r="D5" s="477"/>
    </row>
    <row r="6" spans="1:4" ht="24" customHeight="1" thickTop="1">
      <c r="A6" s="898" t="s">
        <v>6</v>
      </c>
      <c r="B6" s="701">
        <f>B5</f>
        <v>4670</v>
      </c>
      <c r="C6" s="701">
        <f>C5</f>
        <v>4670</v>
      </c>
      <c r="D6" s="477"/>
    </row>
    <row r="7" spans="1:4" ht="15.75" customHeight="1">
      <c r="A7" s="829"/>
      <c r="B7" s="830"/>
      <c r="C7" s="830"/>
      <c r="D7" s="477"/>
    </row>
    <row r="8" spans="1:4" ht="49.5" customHeight="1" thickBot="1">
      <c r="A8" s="164" t="s">
        <v>726</v>
      </c>
      <c r="B8" s="165" t="s">
        <v>727</v>
      </c>
      <c r="C8" s="110" t="s">
        <v>105</v>
      </c>
      <c r="D8" s="477"/>
    </row>
    <row r="9" spans="1:4" ht="21" customHeight="1" hidden="1" thickTop="1">
      <c r="A9" s="279"/>
      <c r="B9" s="984"/>
      <c r="C9" s="1101"/>
      <c r="D9" s="477"/>
    </row>
    <row r="10" spans="1:4" ht="18" customHeight="1" thickTop="1">
      <c r="A10" s="214" t="s">
        <v>12</v>
      </c>
      <c r="B10" s="95">
        <v>1000</v>
      </c>
      <c r="C10" s="1262">
        <f>SUM(B10)</f>
        <v>1000</v>
      </c>
      <c r="D10" s="477"/>
    </row>
    <row r="11" spans="1:5" ht="18" customHeight="1" thickBot="1">
      <c r="A11" s="940">
        <v>517</v>
      </c>
      <c r="B11" s="699">
        <f>SUM(B10)</f>
        <v>1000</v>
      </c>
      <c r="C11" s="699">
        <f>SUM(C10)</f>
        <v>1000</v>
      </c>
      <c r="D11" s="478"/>
      <c r="E11" s="479"/>
    </row>
    <row r="12" spans="1:5" ht="24" customHeight="1" thickTop="1">
      <c r="A12" s="957" t="s">
        <v>6</v>
      </c>
      <c r="B12" s="768">
        <f>SUM(B11)</f>
        <v>1000</v>
      </c>
      <c r="C12" s="767">
        <f>SUM(C11)</f>
        <v>1000</v>
      </c>
      <c r="D12" s="478"/>
      <c r="E12" s="479"/>
    </row>
    <row r="13" spans="1:5" ht="18" customHeight="1">
      <c r="A13" s="234"/>
      <c r="B13" s="395"/>
      <c r="C13" s="395"/>
      <c r="D13" s="477"/>
      <c r="E13" s="479"/>
    </row>
    <row r="14" spans="1:3" ht="35.25" customHeight="1" thickBot="1">
      <c r="A14" s="109" t="s">
        <v>691</v>
      </c>
      <c r="B14" s="1236" t="s">
        <v>684</v>
      </c>
      <c r="C14" s="111" t="s">
        <v>105</v>
      </c>
    </row>
    <row r="15" spans="1:3" ht="18" customHeight="1" thickTop="1">
      <c r="A15" s="214" t="s">
        <v>692</v>
      </c>
      <c r="B15" s="97">
        <v>7900</v>
      </c>
      <c r="C15" s="1261">
        <f>SUM(B15:B15)</f>
        <v>7900</v>
      </c>
    </row>
    <row r="16" spans="1:3" ht="18" customHeight="1" thickBot="1">
      <c r="A16" s="705">
        <v>516</v>
      </c>
      <c r="B16" s="706">
        <f>SUM(B15:B15)</f>
        <v>7900</v>
      </c>
      <c r="C16" s="706">
        <f>SUM(C15:C15)</f>
        <v>7900</v>
      </c>
    </row>
    <row r="17" spans="1:3" ht="24" customHeight="1" thickTop="1">
      <c r="A17" s="898" t="s">
        <v>6</v>
      </c>
      <c r="B17" s="701">
        <f>B16</f>
        <v>7900</v>
      </c>
      <c r="C17" s="701">
        <f>C16</f>
        <v>7900</v>
      </c>
    </row>
    <row r="18" spans="1:2" ht="15.75" customHeight="1">
      <c r="A18" s="432"/>
      <c r="B18" s="114"/>
    </row>
    <row r="19" spans="1:3" ht="26.25" thickBot="1">
      <c r="A19" s="104" t="s">
        <v>674</v>
      </c>
      <c r="B19" s="105" t="s">
        <v>366</v>
      </c>
      <c r="C19" s="106" t="s">
        <v>105</v>
      </c>
    </row>
    <row r="20" spans="1:3" ht="18" customHeight="1" thickTop="1">
      <c r="A20" s="235" t="s">
        <v>352</v>
      </c>
      <c r="B20" s="97">
        <f>'[3]real0620'!$B$3</f>
        <v>103</v>
      </c>
      <c r="C20" s="143">
        <f>SUM(B20)</f>
        <v>103</v>
      </c>
    </row>
    <row r="21" spans="1:3" ht="18" customHeight="1">
      <c r="A21" s="691">
        <v>502</v>
      </c>
      <c r="B21" s="692">
        <f>SUM(B20)</f>
        <v>103</v>
      </c>
      <c r="C21" s="692">
        <f>SUM(C20)</f>
        <v>103</v>
      </c>
    </row>
    <row r="22" spans="1:3" ht="18" customHeight="1">
      <c r="A22" s="581" t="s">
        <v>69</v>
      </c>
      <c r="B22" s="143">
        <f>'[3]real0620'!$B$5</f>
        <v>26</v>
      </c>
      <c r="C22" s="143">
        <f>SUM(B22)</f>
        <v>26</v>
      </c>
    </row>
    <row r="23" spans="1:3" ht="18" customHeight="1">
      <c r="A23" s="242" t="s">
        <v>62</v>
      </c>
      <c r="B23" s="143">
        <f>'[3]real0620'!$B$6</f>
        <v>9</v>
      </c>
      <c r="C23" s="143">
        <f>SUM(B23)</f>
        <v>9</v>
      </c>
    </row>
    <row r="24" spans="1:3" ht="18" customHeight="1" thickBot="1">
      <c r="A24" s="705">
        <v>503</v>
      </c>
      <c r="B24" s="699">
        <f>SUM(B22:B23)</f>
        <v>35</v>
      </c>
      <c r="C24" s="699">
        <f>SUM(B24:B24)</f>
        <v>35</v>
      </c>
    </row>
    <row r="25" spans="1:3" ht="24" customHeight="1" thickTop="1">
      <c r="A25" s="898" t="s">
        <v>6</v>
      </c>
      <c r="B25" s="1098">
        <f>B21+B24</f>
        <v>138</v>
      </c>
      <c r="C25" s="701">
        <f>SUM(B25:B25)</f>
        <v>138</v>
      </c>
    </row>
    <row r="26" spans="1:2" ht="12.75">
      <c r="A26" s="432"/>
      <c r="B26" s="432"/>
    </row>
    <row r="27" spans="1:2" ht="12.75">
      <c r="A27" s="432"/>
      <c r="B27" s="432"/>
    </row>
    <row r="28" spans="1:2" ht="12.75">
      <c r="A28" s="432"/>
      <c r="B28" s="432"/>
    </row>
    <row r="29" spans="1:2" ht="12.75">
      <c r="A29" s="432"/>
      <c r="B29" s="432"/>
    </row>
    <row r="30" spans="1:2" ht="12.75">
      <c r="A30" s="432"/>
      <c r="B30" s="432"/>
    </row>
    <row r="31" spans="1:2" ht="12.75">
      <c r="A31" s="432"/>
      <c r="B31" s="432"/>
    </row>
    <row r="32" spans="1:2" ht="12.75">
      <c r="A32" s="432"/>
      <c r="B32" s="432"/>
    </row>
    <row r="33" spans="1:2" ht="12.75">
      <c r="A33" s="432"/>
      <c r="B33" s="432"/>
    </row>
    <row r="34" spans="1:2" ht="12.75">
      <c r="A34" s="432"/>
      <c r="B34" s="432"/>
    </row>
    <row r="35" spans="1:2" ht="12.75">
      <c r="A35" s="432"/>
      <c r="B35" s="432"/>
    </row>
    <row r="36" spans="1:2" ht="12.75">
      <c r="A36" s="432"/>
      <c r="B36" s="432"/>
    </row>
    <row r="37" spans="1:2" ht="12.75">
      <c r="A37" s="432"/>
      <c r="B37" s="432"/>
    </row>
    <row r="38" spans="1:2" ht="12.75">
      <c r="A38" s="432"/>
      <c r="B38" s="432"/>
    </row>
    <row r="39" spans="1:2" ht="12.75">
      <c r="A39" s="432"/>
      <c r="B39" s="432"/>
    </row>
    <row r="40" spans="1:2" ht="12.75">
      <c r="A40" s="432"/>
      <c r="B40" s="432"/>
    </row>
  </sheetData>
  <sheetProtection/>
  <mergeCells count="1">
    <mergeCell ref="A1:B1"/>
  </mergeCells>
  <printOptions horizontalCentered="1"/>
  <pageMargins left="0.2755905511811024" right="0.31496062992125984" top="0.7086614173228347" bottom="0.984251968503937" header="0.4724409448818898" footer="0.5118110236220472"/>
  <pageSetup horizontalDpi="600" verticalDpi="600" orientation="portrait" paperSize="9" scale="96" r:id="rId1"/>
  <headerFooter alignWithMargins="0">
    <oddFooter>&amp;L&amp;"Times New Roman,Obyčejné"&amp;9Rozpočet na rok 2011
</oddFooter>
  </headerFooter>
  <colBreaks count="1" manualBreakCount="1">
    <brk id="3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SheetLayoutView="100" zoomScalePageLayoutView="0" workbookViewId="0" topLeftCell="A10">
      <selection activeCell="B4" sqref="B4"/>
    </sheetView>
  </sheetViews>
  <sheetFormatPr defaultColWidth="9.00390625" defaultRowHeight="12.75"/>
  <cols>
    <col min="1" max="1" width="33.125" style="19" customWidth="1"/>
    <col min="2" max="7" width="12.125" style="19" customWidth="1"/>
    <col min="8" max="8" width="3.75390625" style="19" hidden="1" customWidth="1"/>
    <col min="9" max="9" width="11.375" style="19" bestFit="1" customWidth="1"/>
    <col min="10" max="16384" width="9.125" style="19" customWidth="1"/>
  </cols>
  <sheetData>
    <row r="1" spans="1:9" ht="48.75" customHeight="1">
      <c r="A1" s="1585" t="s">
        <v>573</v>
      </c>
      <c r="B1" s="1585"/>
      <c r="C1" s="1585"/>
      <c r="D1" s="1585"/>
      <c r="E1" s="1585"/>
      <c r="F1" s="1620"/>
      <c r="H1" s="490"/>
      <c r="I1" s="429" t="s">
        <v>503</v>
      </c>
    </row>
    <row r="2" spans="1:6" ht="51.75" thickBot="1">
      <c r="A2" s="164" t="s">
        <v>283</v>
      </c>
      <c r="B2" s="165" t="s">
        <v>270</v>
      </c>
      <c r="C2" s="165" t="s">
        <v>271</v>
      </c>
      <c r="D2" s="118" t="s">
        <v>105</v>
      </c>
      <c r="E2" s="1618"/>
      <c r="F2" s="1583"/>
    </row>
    <row r="3" spans="1:6" ht="26.25" customHeight="1" thickTop="1">
      <c r="A3" s="932" t="s">
        <v>64</v>
      </c>
      <c r="B3" s="112"/>
      <c r="C3" s="578">
        <v>150</v>
      </c>
      <c r="D3" s="119">
        <f aca="true" t="shared" si="0" ref="D3:D8">SUM(B3:C3)</f>
        <v>150</v>
      </c>
      <c r="E3" s="1619"/>
      <c r="F3" s="1583"/>
    </row>
    <row r="4" spans="1:6" ht="18.75" customHeight="1">
      <c r="A4" s="753">
        <v>517</v>
      </c>
      <c r="B4" s="692">
        <f>B3</f>
        <v>0</v>
      </c>
      <c r="C4" s="711">
        <f>C3</f>
        <v>150</v>
      </c>
      <c r="D4" s="727">
        <f t="shared" si="0"/>
        <v>150</v>
      </c>
      <c r="E4" s="1619"/>
      <c r="F4" s="1583"/>
    </row>
    <row r="5" spans="1:6" ht="18.75" customHeight="1">
      <c r="A5" s="50"/>
      <c r="B5" s="155"/>
      <c r="C5" s="211"/>
      <c r="D5" s="285">
        <f t="shared" si="0"/>
        <v>0</v>
      </c>
      <c r="E5" s="1619"/>
      <c r="F5" s="1583"/>
    </row>
    <row r="6" spans="1:6" ht="18.75" customHeight="1">
      <c r="A6" s="34" t="s">
        <v>4</v>
      </c>
      <c r="B6" s="156"/>
      <c r="C6" s="277">
        <v>600</v>
      </c>
      <c r="D6" s="285">
        <f t="shared" si="0"/>
        <v>600</v>
      </c>
      <c r="E6" s="1619"/>
      <c r="F6" s="1583"/>
    </row>
    <row r="7" spans="1:6" ht="18.75" customHeight="1" thickBot="1">
      <c r="A7" s="882">
        <v>612</v>
      </c>
      <c r="B7" s="699">
        <f>SUM(B5:B6)</f>
        <v>0</v>
      </c>
      <c r="C7" s="927">
        <f>SUM(C5:C6)</f>
        <v>600</v>
      </c>
      <c r="D7" s="928">
        <f t="shared" si="0"/>
        <v>600</v>
      </c>
      <c r="E7" s="1619"/>
      <c r="F7" s="1583"/>
    </row>
    <row r="8" spans="1:12" ht="33.75" customHeight="1" thickTop="1">
      <c r="A8" s="790" t="s">
        <v>6</v>
      </c>
      <c r="B8" s="929">
        <f>B4+B7</f>
        <v>0</v>
      </c>
      <c r="C8" s="930">
        <f>C4+C7</f>
        <v>750</v>
      </c>
      <c r="D8" s="931">
        <f t="shared" si="0"/>
        <v>750</v>
      </c>
      <c r="E8" s="1619"/>
      <c r="F8" s="1583"/>
      <c r="L8" s="480"/>
    </row>
    <row r="9" spans="1:12" ht="21.75" customHeight="1">
      <c r="A9" s="53"/>
      <c r="B9" s="577"/>
      <c r="C9" s="577"/>
      <c r="D9" s="577"/>
      <c r="E9" s="1263"/>
      <c r="F9" s="426"/>
      <c r="L9" s="480"/>
    </row>
    <row r="10" spans="1:9" ht="80.25" customHeight="1" thickBot="1">
      <c r="A10" s="831" t="s">
        <v>675</v>
      </c>
      <c r="B10" s="832" t="s">
        <v>452</v>
      </c>
      <c r="C10" s="833" t="s">
        <v>676</v>
      </c>
      <c r="D10" s="834" t="s">
        <v>677</v>
      </c>
      <c r="E10" s="835" t="s">
        <v>453</v>
      </c>
      <c r="F10" s="834" t="s">
        <v>272</v>
      </c>
      <c r="G10" s="165" t="s">
        <v>678</v>
      </c>
      <c r="H10" s="165"/>
      <c r="I10" s="836" t="s">
        <v>105</v>
      </c>
    </row>
    <row r="11" spans="1:9" ht="18" customHeight="1" thickTop="1">
      <c r="A11" s="837">
        <v>5139</v>
      </c>
      <c r="B11" s="838"/>
      <c r="C11" s="839"/>
      <c r="D11" s="840"/>
      <c r="E11" s="841">
        <v>900</v>
      </c>
      <c r="F11" s="841"/>
      <c r="G11" s="841">
        <v>0</v>
      </c>
      <c r="H11" s="842">
        <v>0</v>
      </c>
      <c r="I11" s="808">
        <f>SUM(B11:G11)</f>
        <v>900</v>
      </c>
    </row>
    <row r="12" spans="1:9" ht="18" customHeight="1">
      <c r="A12" s="843">
        <v>513</v>
      </c>
      <c r="B12" s="844">
        <f>SUM(B11)</f>
        <v>0</v>
      </c>
      <c r="C12" s="845">
        <f aca="true" t="shared" si="1" ref="C12:H12">SUM(C11)</f>
        <v>0</v>
      </c>
      <c r="D12" s="846">
        <f t="shared" si="1"/>
        <v>0</v>
      </c>
      <c r="E12" s="846">
        <f t="shared" si="1"/>
        <v>900</v>
      </c>
      <c r="F12" s="846">
        <f t="shared" si="1"/>
        <v>0</v>
      </c>
      <c r="G12" s="846">
        <f t="shared" si="1"/>
        <v>0</v>
      </c>
      <c r="H12" s="847">
        <f t="shared" si="1"/>
        <v>0</v>
      </c>
      <c r="I12" s="844">
        <f>SUM(B12:G12)</f>
        <v>900</v>
      </c>
    </row>
    <row r="13" spans="1:9" ht="18" customHeight="1">
      <c r="A13" s="241" t="s">
        <v>63</v>
      </c>
      <c r="B13" s="280"/>
      <c r="C13" s="848"/>
      <c r="D13" s="491"/>
      <c r="E13" s="270">
        <v>70</v>
      </c>
      <c r="F13" s="270">
        <v>200</v>
      </c>
      <c r="G13" s="270"/>
      <c r="H13" s="849"/>
      <c r="I13" s="155">
        <f>SUM(B13:G13)</f>
        <v>270</v>
      </c>
    </row>
    <row r="14" spans="1:9" ht="18" customHeight="1">
      <c r="A14" s="850" t="s">
        <v>326</v>
      </c>
      <c r="B14" s="538">
        <v>1450</v>
      </c>
      <c r="C14" s="851">
        <v>100</v>
      </c>
      <c r="D14" s="852">
        <v>9818</v>
      </c>
      <c r="E14" s="853">
        <v>5268</v>
      </c>
      <c r="F14" s="853">
        <v>950</v>
      </c>
      <c r="G14" s="853">
        <v>96</v>
      </c>
      <c r="H14" s="854"/>
      <c r="I14" s="855">
        <f>SUM(B14:H14)</f>
        <v>17682</v>
      </c>
    </row>
    <row r="15" spans="1:9" ht="18" customHeight="1">
      <c r="A15" s="843">
        <v>516</v>
      </c>
      <c r="B15" s="856">
        <f>SUM(B13:B14)</f>
        <v>1450</v>
      </c>
      <c r="C15" s="857">
        <f aca="true" t="shared" si="2" ref="C15:H15">SUM(C13:C14)</f>
        <v>100</v>
      </c>
      <c r="D15" s="858">
        <f t="shared" si="2"/>
        <v>9818</v>
      </c>
      <c r="E15" s="858">
        <f t="shared" si="2"/>
        <v>5338</v>
      </c>
      <c r="F15" s="858">
        <f t="shared" si="2"/>
        <v>1150</v>
      </c>
      <c r="G15" s="858">
        <f t="shared" si="2"/>
        <v>96</v>
      </c>
      <c r="H15" s="859">
        <f t="shared" si="2"/>
        <v>0</v>
      </c>
      <c r="I15" s="844">
        <f>SUM(B15:H15)</f>
        <v>17952</v>
      </c>
    </row>
    <row r="16" spans="1:9" ht="18" customHeight="1">
      <c r="A16" s="860" t="s">
        <v>679</v>
      </c>
      <c r="B16" s="861"/>
      <c r="C16" s="862"/>
      <c r="D16" s="863"/>
      <c r="E16" s="863">
        <v>600</v>
      </c>
      <c r="F16" s="864"/>
      <c r="G16" s="864"/>
      <c r="H16" s="865"/>
      <c r="I16" s="866">
        <f>SUM(B16:H16)</f>
        <v>600</v>
      </c>
    </row>
    <row r="17" spans="1:9" ht="18" customHeight="1">
      <c r="A17" s="850" t="s">
        <v>38</v>
      </c>
      <c r="B17" s="538"/>
      <c r="C17" s="851"/>
      <c r="D17" s="852"/>
      <c r="E17" s="853">
        <v>1020</v>
      </c>
      <c r="F17" s="853">
        <v>0</v>
      </c>
      <c r="G17" s="853"/>
      <c r="H17" s="854"/>
      <c r="I17" s="814">
        <f>SUM(B17:H17)</f>
        <v>1020</v>
      </c>
    </row>
    <row r="18" spans="1:9" ht="18" customHeight="1">
      <c r="A18" s="867">
        <v>517</v>
      </c>
      <c r="B18" s="697">
        <f>SUM(B16:B17)</f>
        <v>0</v>
      </c>
      <c r="C18" s="868">
        <f aca="true" t="shared" si="3" ref="C18:H18">SUM(C16:C17)</f>
        <v>0</v>
      </c>
      <c r="D18" s="869">
        <f t="shared" si="3"/>
        <v>0</v>
      </c>
      <c r="E18" s="869">
        <f t="shared" si="3"/>
        <v>1620</v>
      </c>
      <c r="F18" s="869">
        <f t="shared" si="3"/>
        <v>0</v>
      </c>
      <c r="G18" s="869">
        <f t="shared" si="3"/>
        <v>0</v>
      </c>
      <c r="H18" s="697">
        <f t="shared" si="3"/>
        <v>0</v>
      </c>
      <c r="I18" s="697">
        <f>SUM(I16:I17)</f>
        <v>1620</v>
      </c>
    </row>
    <row r="19" spans="1:9" ht="18" customHeight="1">
      <c r="A19" s="241" t="s">
        <v>107</v>
      </c>
      <c r="B19" s="155"/>
      <c r="C19" s="870"/>
      <c r="D19" s="270"/>
      <c r="E19" s="270">
        <v>350</v>
      </c>
      <c r="F19" s="270"/>
      <c r="G19" s="270"/>
      <c r="H19" s="871"/>
      <c r="I19" s="155">
        <f>SUM(B19:H19)</f>
        <v>350</v>
      </c>
    </row>
    <row r="20" spans="1:9" s="102" customFormat="1" ht="18" customHeight="1">
      <c r="A20" s="843">
        <v>519</v>
      </c>
      <c r="B20" s="692">
        <f>B19</f>
        <v>0</v>
      </c>
      <c r="C20" s="529">
        <f aca="true" t="shared" si="4" ref="C20:H20">C19</f>
        <v>0</v>
      </c>
      <c r="D20" s="710">
        <f t="shared" si="4"/>
        <v>0</v>
      </c>
      <c r="E20" s="710">
        <f t="shared" si="4"/>
        <v>350</v>
      </c>
      <c r="F20" s="710">
        <f t="shared" si="4"/>
        <v>0</v>
      </c>
      <c r="G20" s="710">
        <f t="shared" si="4"/>
        <v>0</v>
      </c>
      <c r="H20" s="735">
        <f t="shared" si="4"/>
        <v>0</v>
      </c>
      <c r="I20" s="692">
        <f>SUM(I19)</f>
        <v>350</v>
      </c>
    </row>
    <row r="21" spans="1:9" s="102" customFormat="1" ht="18" customHeight="1">
      <c r="A21" s="872"/>
      <c r="B21" s="873"/>
      <c r="C21" s="874"/>
      <c r="D21" s="875"/>
      <c r="E21" s="875"/>
      <c r="F21" s="875"/>
      <c r="G21" s="875"/>
      <c r="H21" s="876"/>
      <c r="I21" s="873">
        <f>SUM(B21:G21)</f>
        <v>0</v>
      </c>
    </row>
    <row r="22" spans="1:9" s="102" customFormat="1" ht="18" customHeight="1">
      <c r="A22" s="877" t="s">
        <v>454</v>
      </c>
      <c r="B22" s="878">
        <v>250</v>
      </c>
      <c r="C22" s="879"/>
      <c r="D22" s="880"/>
      <c r="E22" s="695">
        <v>300</v>
      </c>
      <c r="F22" s="695">
        <v>400</v>
      </c>
      <c r="G22" s="695"/>
      <c r="H22" s="881"/>
      <c r="I22" s="694">
        <f>SUM(B22:H22)</f>
        <v>950</v>
      </c>
    </row>
    <row r="23" spans="1:9" s="102" customFormat="1" ht="18" customHeight="1">
      <c r="A23" s="867">
        <v>521</v>
      </c>
      <c r="B23" s="697">
        <f>SUM(B21:B22)</f>
        <v>250</v>
      </c>
      <c r="C23" s="868">
        <f aca="true" t="shared" si="5" ref="C23:H23">SUM(C21:C22)</f>
        <v>0</v>
      </c>
      <c r="D23" s="869">
        <f t="shared" si="5"/>
        <v>0</v>
      </c>
      <c r="E23" s="869">
        <f t="shared" si="5"/>
        <v>300</v>
      </c>
      <c r="F23" s="869">
        <f t="shared" si="5"/>
        <v>400</v>
      </c>
      <c r="G23" s="869">
        <f t="shared" si="5"/>
        <v>0</v>
      </c>
      <c r="H23" s="697">
        <f t="shared" si="5"/>
        <v>0</v>
      </c>
      <c r="I23" s="697">
        <f>SUM(I21:I22)</f>
        <v>950</v>
      </c>
    </row>
    <row r="24" spans="1:9" ht="18" customHeight="1">
      <c r="A24" s="877" t="s">
        <v>455</v>
      </c>
      <c r="B24" s="878"/>
      <c r="C24" s="879"/>
      <c r="D24" s="880"/>
      <c r="E24" s="695">
        <v>200</v>
      </c>
      <c r="F24" s="695">
        <v>50</v>
      </c>
      <c r="G24" s="695"/>
      <c r="H24" s="881"/>
      <c r="I24" s="694">
        <f>SUM(B24:H24)</f>
        <v>250</v>
      </c>
    </row>
    <row r="25" spans="1:9" ht="26.25" customHeight="1">
      <c r="A25" s="1122" t="s">
        <v>748</v>
      </c>
      <c r="B25" s="878"/>
      <c r="C25" s="879"/>
      <c r="D25" s="880"/>
      <c r="E25" s="695"/>
      <c r="F25" s="695">
        <v>100</v>
      </c>
      <c r="G25" s="695"/>
      <c r="H25" s="881"/>
      <c r="I25" s="694">
        <f>SUM(B25:H25)</f>
        <v>100</v>
      </c>
    </row>
    <row r="26" spans="1:9" ht="26.25" customHeight="1">
      <c r="A26" s="1122" t="s">
        <v>743</v>
      </c>
      <c r="B26" s="878"/>
      <c r="C26" s="879"/>
      <c r="D26" s="880"/>
      <c r="E26" s="695"/>
      <c r="F26" s="695">
        <v>1700</v>
      </c>
      <c r="G26" s="695"/>
      <c r="H26" s="881"/>
      <c r="I26" s="694">
        <f>SUM(B26:H26)</f>
        <v>1700</v>
      </c>
    </row>
    <row r="27" spans="1:9" ht="18" customHeight="1">
      <c r="A27" s="843">
        <v>522</v>
      </c>
      <c r="B27" s="692">
        <f>SUM(B24:B26)</f>
        <v>0</v>
      </c>
      <c r="C27" s="529">
        <f aca="true" t="shared" si="6" ref="C27:H27">SUM(C24:C26)</f>
        <v>0</v>
      </c>
      <c r="D27" s="710">
        <f t="shared" si="6"/>
        <v>0</v>
      </c>
      <c r="E27" s="710">
        <f t="shared" si="6"/>
        <v>200</v>
      </c>
      <c r="F27" s="710">
        <f t="shared" si="6"/>
        <v>1850</v>
      </c>
      <c r="G27" s="710">
        <f t="shared" si="6"/>
        <v>0</v>
      </c>
      <c r="H27" s="735">
        <f t="shared" si="6"/>
        <v>0</v>
      </c>
      <c r="I27" s="692">
        <f>SUM(I24:I26)</f>
        <v>2050</v>
      </c>
    </row>
    <row r="28" spans="1:9" ht="18" customHeight="1" hidden="1" thickBot="1">
      <c r="A28" s="850" t="s">
        <v>74</v>
      </c>
      <c r="B28" s="538"/>
      <c r="C28" s="851"/>
      <c r="D28" s="852"/>
      <c r="E28" s="853">
        <v>100</v>
      </c>
      <c r="F28" s="853"/>
      <c r="G28" s="853"/>
      <c r="H28" s="854">
        <v>0</v>
      </c>
      <c r="I28" s="814">
        <f>SUM(B28:H28)</f>
        <v>100</v>
      </c>
    </row>
    <row r="29" spans="1:9" ht="12.75" hidden="1">
      <c r="A29" s="850" t="s">
        <v>456</v>
      </c>
      <c r="B29" s="538"/>
      <c r="C29" s="851"/>
      <c r="D29" s="852"/>
      <c r="E29" s="853"/>
      <c r="F29" s="853">
        <v>100</v>
      </c>
      <c r="G29" s="853"/>
      <c r="H29" s="854"/>
      <c r="I29" s="814">
        <f>SUM(B29:G29)</f>
        <v>100</v>
      </c>
    </row>
    <row r="30" spans="1:9" ht="12.75" hidden="1">
      <c r="A30" s="843">
        <v>549</v>
      </c>
      <c r="B30" s="844">
        <f>SUM(B28:B29)</f>
        <v>0</v>
      </c>
      <c r="C30" s="845">
        <f aca="true" t="shared" si="7" ref="C30:H30">SUM(C28:C29)</f>
        <v>0</v>
      </c>
      <c r="D30" s="846">
        <f t="shared" si="7"/>
        <v>0</v>
      </c>
      <c r="E30" s="846">
        <f t="shared" si="7"/>
        <v>100</v>
      </c>
      <c r="F30" s="846">
        <f t="shared" si="7"/>
        <v>100</v>
      </c>
      <c r="G30" s="846">
        <f t="shared" si="7"/>
        <v>0</v>
      </c>
      <c r="H30" s="847">
        <f t="shared" si="7"/>
        <v>0</v>
      </c>
      <c r="I30" s="844">
        <f>SUM(I28:I29)</f>
        <v>200</v>
      </c>
    </row>
    <row r="31" spans="1:9" ht="12.75" hidden="1">
      <c r="A31" s="183" t="s">
        <v>457</v>
      </c>
      <c r="B31" s="176"/>
      <c r="C31" s="299"/>
      <c r="D31" s="176"/>
      <c r="E31" s="695">
        <v>0</v>
      </c>
      <c r="F31" s="695"/>
      <c r="G31" s="695">
        <v>0</v>
      </c>
      <c r="H31" s="881">
        <v>0</v>
      </c>
      <c r="I31" s="694">
        <f>SUM(E31:H31)</f>
        <v>0</v>
      </c>
    </row>
    <row r="32" spans="1:9" ht="0.75" customHeight="1" thickBot="1">
      <c r="A32" s="882">
        <v>612</v>
      </c>
      <c r="B32" s="883">
        <f>SUM(B31:B31)</f>
        <v>0</v>
      </c>
      <c r="C32" s="884">
        <f aca="true" t="shared" si="8" ref="C32:H32">SUM(C31:C31)</f>
        <v>0</v>
      </c>
      <c r="D32" s="883">
        <f t="shared" si="8"/>
        <v>0</v>
      </c>
      <c r="E32" s="885">
        <f t="shared" si="8"/>
        <v>0</v>
      </c>
      <c r="F32" s="885">
        <f t="shared" si="8"/>
        <v>0</v>
      </c>
      <c r="G32" s="885">
        <f t="shared" si="8"/>
        <v>0</v>
      </c>
      <c r="H32" s="886">
        <f t="shared" si="8"/>
        <v>0</v>
      </c>
      <c r="I32" s="883">
        <f>SUM(E32:H32)</f>
        <v>0</v>
      </c>
    </row>
    <row r="33" spans="1:9" ht="24.75" customHeight="1" thickTop="1">
      <c r="A33" s="887" t="s">
        <v>6</v>
      </c>
      <c r="B33" s="888">
        <f>B12+B15+B18+B20+B23+B27+B30+B32</f>
        <v>1700</v>
      </c>
      <c r="C33" s="889">
        <f aca="true" t="shared" si="9" ref="C33:I33">C12+C15+C18+C20+C23+C27+C30+C32</f>
        <v>100</v>
      </c>
      <c r="D33" s="889">
        <f>D12+D15+D18+D20+D23+D27+D30+D32</f>
        <v>9818</v>
      </c>
      <c r="E33" s="889">
        <f t="shared" si="9"/>
        <v>8808</v>
      </c>
      <c r="F33" s="889">
        <f t="shared" si="9"/>
        <v>3500</v>
      </c>
      <c r="G33" s="889">
        <f t="shared" si="9"/>
        <v>96</v>
      </c>
      <c r="H33" s="890">
        <f t="shared" si="9"/>
        <v>0</v>
      </c>
      <c r="I33" s="888">
        <f t="shared" si="9"/>
        <v>24022</v>
      </c>
    </row>
    <row r="34" ht="12.75">
      <c r="F34" s="482"/>
    </row>
  </sheetData>
  <sheetProtection/>
  <mergeCells count="2">
    <mergeCell ref="E2:F8"/>
    <mergeCell ref="A1:F1"/>
  </mergeCells>
  <printOptions/>
  <pageMargins left="0.35433070866141736" right="0.15748031496062992" top="0.7086614173228347" bottom="0.984251968503937" header="0.5118110236220472" footer="0.5118110236220472"/>
  <pageSetup horizontalDpi="600" verticalDpi="600" orientation="portrait" paperSize="9" scale="82" r:id="rId1"/>
  <headerFooter alignWithMargins="0">
    <oddFooter>&amp;L&amp;"Times New Roman CE,Obyčejné"&amp;9Rozpočet na rok 2011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45.25390625" style="421" customWidth="1"/>
    <col min="2" max="2" width="12.375" style="421" customWidth="1"/>
    <col min="3" max="3" width="18.875" style="421" hidden="1" customWidth="1"/>
    <col min="4" max="4" width="14.125" style="421" customWidth="1"/>
    <col min="5" max="5" width="12.625" style="421" customWidth="1"/>
    <col min="6" max="16384" width="9.125" style="421" customWidth="1"/>
  </cols>
  <sheetData>
    <row r="1" spans="1:5" ht="60" customHeight="1" thickBot="1">
      <c r="A1" s="1622" t="s">
        <v>576</v>
      </c>
      <c r="B1" s="1623"/>
      <c r="C1" s="1623"/>
      <c r="D1" s="1623"/>
      <c r="E1" s="429" t="s">
        <v>504</v>
      </c>
    </row>
    <row r="2" spans="1:5" ht="39.75" customHeight="1" thickBot="1">
      <c r="A2" s="1410" t="s">
        <v>217</v>
      </c>
      <c r="B2" s="1411" t="s">
        <v>269</v>
      </c>
      <c r="C2" s="1411"/>
      <c r="D2" s="1412" t="s">
        <v>851</v>
      </c>
      <c r="E2" s="1413" t="s">
        <v>105</v>
      </c>
    </row>
    <row r="3" spans="1:5" ht="24" customHeight="1">
      <c r="A3" s="1414" t="s">
        <v>1</v>
      </c>
      <c r="B3" s="1415">
        <v>1100</v>
      </c>
      <c r="C3" s="1415"/>
      <c r="D3" s="1416">
        <v>30</v>
      </c>
      <c r="E3" s="1417">
        <f>SUM(B3:D3)</f>
        <v>1130</v>
      </c>
    </row>
    <row r="4" spans="1:5" ht="24" customHeight="1">
      <c r="A4" s="1418" t="s">
        <v>7</v>
      </c>
      <c r="B4" s="100">
        <v>20</v>
      </c>
      <c r="C4" s="100"/>
      <c r="D4" s="202">
        <v>30</v>
      </c>
      <c r="E4" s="1419">
        <f>SUM(B4:D4)</f>
        <v>50</v>
      </c>
    </row>
    <row r="5" spans="1:5" ht="24" customHeight="1">
      <c r="A5" s="1420">
        <v>513</v>
      </c>
      <c r="B5" s="710">
        <f>SUM(B3:B4)</f>
        <v>1120</v>
      </c>
      <c r="C5" s="710">
        <f>SUM(C3:C4)</f>
        <v>0</v>
      </c>
      <c r="D5" s="735">
        <f>SUM(D3:D4)</f>
        <v>60</v>
      </c>
      <c r="E5" s="530">
        <f>SUM(B5:D5)</f>
        <v>1180</v>
      </c>
    </row>
    <row r="6" spans="1:5" ht="24" customHeight="1">
      <c r="A6" s="1418" t="s">
        <v>322</v>
      </c>
      <c r="B6" s="100">
        <v>70</v>
      </c>
      <c r="C6" s="100"/>
      <c r="D6" s="202"/>
      <c r="E6" s="1419">
        <f>SUM(B6:D6)</f>
        <v>70</v>
      </c>
    </row>
    <row r="7" spans="1:5" ht="24" customHeight="1">
      <c r="A7" s="1421" t="s">
        <v>11</v>
      </c>
      <c r="B7" s="100">
        <v>2800</v>
      </c>
      <c r="C7" s="100"/>
      <c r="D7" s="202">
        <v>60</v>
      </c>
      <c r="E7" s="1419">
        <f>SUM(B7:D7)</f>
        <v>2860</v>
      </c>
    </row>
    <row r="8" spans="1:5" ht="24" customHeight="1">
      <c r="A8" s="1420">
        <v>516</v>
      </c>
      <c r="B8" s="710">
        <f>SUM(B6:B7)</f>
        <v>2870</v>
      </c>
      <c r="C8" s="710">
        <f>SUM(C6:C7)</f>
        <v>0</v>
      </c>
      <c r="D8" s="735">
        <f>SUM(D6:D7)</f>
        <v>60</v>
      </c>
      <c r="E8" s="530">
        <f>SUM(E6:E7)</f>
        <v>2930</v>
      </c>
    </row>
    <row r="9" spans="1:5" ht="24" customHeight="1">
      <c r="A9" s="1422" t="s">
        <v>38</v>
      </c>
      <c r="B9" s="121"/>
      <c r="C9" s="121"/>
      <c r="D9" s="730">
        <v>50</v>
      </c>
      <c r="E9" s="1423">
        <f>SUM(B9:D9)</f>
        <v>50</v>
      </c>
    </row>
    <row r="10" spans="1:5" ht="24" customHeight="1">
      <c r="A10" s="1420">
        <v>517</v>
      </c>
      <c r="B10" s="710">
        <f>B9</f>
        <v>0</v>
      </c>
      <c r="C10" s="710">
        <f>C9</f>
        <v>0</v>
      </c>
      <c r="D10" s="735">
        <f>D9</f>
        <v>50</v>
      </c>
      <c r="E10" s="530">
        <f>E9</f>
        <v>50</v>
      </c>
    </row>
    <row r="11" spans="1:5" ht="24" customHeight="1">
      <c r="A11" s="1424" t="s">
        <v>852</v>
      </c>
      <c r="B11" s="695">
        <v>100</v>
      </c>
      <c r="C11" s="695"/>
      <c r="D11" s="881"/>
      <c r="E11" s="1425">
        <f>SUM(B11:D11)</f>
        <v>100</v>
      </c>
    </row>
    <row r="12" spans="1:5" ht="24" customHeight="1">
      <c r="A12" s="1426" t="s">
        <v>853</v>
      </c>
      <c r="B12" s="1091">
        <v>10</v>
      </c>
      <c r="C12" s="1091"/>
      <c r="D12" s="1092"/>
      <c r="E12" s="1425">
        <f>SUM(B12:D12)</f>
        <v>10</v>
      </c>
    </row>
    <row r="13" spans="1:5" ht="24" customHeight="1">
      <c r="A13" s="1420">
        <v>522</v>
      </c>
      <c r="B13" s="710">
        <f>SUM(B11:B12)</f>
        <v>110</v>
      </c>
      <c r="C13" s="710">
        <f>SUM(C11:C12)</f>
        <v>0</v>
      </c>
      <c r="D13" s="735">
        <f>SUM(D11:D12)</f>
        <v>0</v>
      </c>
      <c r="E13" s="530">
        <f>SUM(E11:E12)</f>
        <v>110</v>
      </c>
    </row>
    <row r="14" spans="1:5" ht="24" customHeight="1">
      <c r="A14" s="1422" t="s">
        <v>854</v>
      </c>
      <c r="B14" s="121">
        <v>50</v>
      </c>
      <c r="C14" s="121"/>
      <c r="D14" s="730"/>
      <c r="E14" s="1423">
        <f>SUM(B14:D14)</f>
        <v>50</v>
      </c>
    </row>
    <row r="15" spans="1:5" ht="24" customHeight="1">
      <c r="A15" s="1420">
        <v>531</v>
      </c>
      <c r="B15" s="710">
        <f>SUM(B14)</f>
        <v>50</v>
      </c>
      <c r="C15" s="710">
        <f>SUM(C14)</f>
        <v>0</v>
      </c>
      <c r="D15" s="735">
        <f>SUM(D14)</f>
        <v>0</v>
      </c>
      <c r="E15" s="530">
        <f>SUM(E14)</f>
        <v>50</v>
      </c>
    </row>
    <row r="16" spans="1:5" ht="24" customHeight="1">
      <c r="A16" s="1426" t="s">
        <v>554</v>
      </c>
      <c r="B16" s="1091"/>
      <c r="C16" s="1091"/>
      <c r="D16" s="1092"/>
      <c r="E16" s="1425">
        <f>SUM(B16:D16)</f>
        <v>0</v>
      </c>
    </row>
    <row r="17" spans="1:5" ht="26.25" customHeight="1" thickBot="1">
      <c r="A17" s="1427">
        <v>612</v>
      </c>
      <c r="B17" s="1428">
        <f>SUM(B16:B16)</f>
        <v>0</v>
      </c>
      <c r="C17" s="1428">
        <f>SUM(C16:C16)</f>
        <v>0</v>
      </c>
      <c r="D17" s="1429">
        <f>SUM(D16:D16)</f>
        <v>0</v>
      </c>
      <c r="E17" s="1430">
        <f>SUM(E16:E16)</f>
        <v>0</v>
      </c>
    </row>
    <row r="18" spans="1:5" ht="31.5" customHeight="1" thickBot="1">
      <c r="A18" s="1431" t="s">
        <v>6</v>
      </c>
      <c r="B18" s="1432">
        <f>B5+B8+B13+B17+B15+B10</f>
        <v>4150</v>
      </c>
      <c r="C18" s="1432">
        <f>C5+C8+C13+C17+C15+C10</f>
        <v>0</v>
      </c>
      <c r="D18" s="1433">
        <f>D5+D8+D13+D17+D15+D10</f>
        <v>170</v>
      </c>
      <c r="E18" s="1434">
        <f>E5+E8+E13+E17+E15+E10</f>
        <v>4320</v>
      </c>
    </row>
    <row r="19" spans="1:4" ht="27.75" customHeight="1">
      <c r="A19" s="186"/>
      <c r="B19" s="187"/>
      <c r="C19" s="187"/>
      <c r="D19" s="187"/>
    </row>
    <row r="20" spans="1:4" ht="27.75" customHeight="1">
      <c r="A20" s="186"/>
      <c r="B20" s="187"/>
      <c r="C20" s="187"/>
      <c r="D20" s="187"/>
    </row>
    <row r="21" spans="1:4" ht="27.75" customHeight="1">
      <c r="A21" s="186"/>
      <c r="B21" s="187"/>
      <c r="C21" s="187"/>
      <c r="D21" s="187"/>
    </row>
    <row r="22" spans="1:4" ht="20.25" customHeight="1">
      <c r="A22" s="1621"/>
      <c r="B22" s="188"/>
      <c r="C22" s="188"/>
      <c r="D22" s="188"/>
    </row>
    <row r="23" spans="1:4" ht="28.5" customHeight="1">
      <c r="A23" s="1493"/>
      <c r="B23" s="189"/>
      <c r="C23" s="189"/>
      <c r="D23" s="189"/>
    </row>
    <row r="24" spans="1:4" ht="12.75">
      <c r="A24" s="190"/>
      <c r="B24" s="114"/>
      <c r="C24" s="114"/>
      <c r="D24" s="114"/>
    </row>
    <row r="25" spans="1:4" ht="12.75">
      <c r="A25" s="113"/>
      <c r="B25" s="114"/>
      <c r="C25" s="114"/>
      <c r="D25" s="114"/>
    </row>
    <row r="26" spans="1:4" ht="12.75">
      <c r="A26" s="485"/>
      <c r="B26" s="486"/>
      <c r="C26" s="486"/>
      <c r="D26" s="486"/>
    </row>
    <row r="27" spans="1:4" ht="21.75" customHeight="1">
      <c r="A27" s="115"/>
      <c r="B27" s="116"/>
      <c r="C27" s="116"/>
      <c r="D27" s="116"/>
    </row>
    <row r="28" spans="1:4" ht="9.75" customHeight="1">
      <c r="A28" s="115"/>
      <c r="B28" s="116"/>
      <c r="C28" s="116"/>
      <c r="D28" s="116"/>
    </row>
    <row r="29" spans="1:4" ht="0.75" customHeight="1">
      <c r="A29" s="191"/>
      <c r="B29" s="188"/>
      <c r="C29" s="188"/>
      <c r="D29" s="192"/>
    </row>
  </sheetData>
  <sheetProtection/>
  <mergeCells count="2">
    <mergeCell ref="A22:A23"/>
    <mergeCell ref="A1:D1"/>
  </mergeCells>
  <printOptions horizontalCentered="1"/>
  <pageMargins left="0.2755905511811024" right="0.4330708661417323" top="0.7086614173228347" bottom="0.5511811023622047" header="0.5118110236220472" footer="0.1968503937007874"/>
  <pageSetup horizontalDpi="600" verticalDpi="600" orientation="portrait" paperSize="9" scale="90" r:id="rId1"/>
  <headerFooter alignWithMargins="0">
    <oddFooter>&amp;L&amp;"Times New Roman CE,Obyčejné"&amp;9Rozpočet na rok 2011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E70"/>
  <sheetViews>
    <sheetView view="pageBreakPreview" zoomScaleSheetLayoutView="100" zoomScalePageLayoutView="0" workbookViewId="0" topLeftCell="A26">
      <selection activeCell="B28" sqref="B28"/>
    </sheetView>
  </sheetViews>
  <sheetFormatPr defaultColWidth="9.00390625" defaultRowHeight="12.75"/>
  <cols>
    <col min="1" max="1" width="42.75390625" style="19" customWidth="1"/>
    <col min="2" max="5" width="14.625" style="19" customWidth="1"/>
    <col min="6" max="16384" width="9.125" style="19" customWidth="1"/>
  </cols>
  <sheetData>
    <row r="1" spans="1:5" ht="35.25" customHeight="1">
      <c r="A1" s="1585" t="s">
        <v>575</v>
      </c>
      <c r="B1" s="1586"/>
      <c r="C1" s="1586"/>
      <c r="D1" s="1620"/>
      <c r="E1" s="429" t="s">
        <v>505</v>
      </c>
    </row>
    <row r="2" spans="1:5" ht="39.75" customHeight="1" thickBot="1">
      <c r="A2" s="59" t="s">
        <v>218</v>
      </c>
      <c r="B2" s="63" t="s">
        <v>260</v>
      </c>
      <c r="C2" s="60" t="s">
        <v>105</v>
      </c>
      <c r="D2" s="55"/>
      <c r="E2" s="10"/>
    </row>
    <row r="3" spans="1:5" ht="15.75" customHeight="1" thickTop="1">
      <c r="A3" s="61" t="s">
        <v>66</v>
      </c>
      <c r="B3" s="62">
        <v>230</v>
      </c>
      <c r="C3" s="37">
        <f>B3</f>
        <v>230</v>
      </c>
      <c r="D3" s="45"/>
      <c r="E3" s="10"/>
    </row>
    <row r="4" spans="1:5" ht="15.75" customHeight="1" thickBot="1">
      <c r="A4" s="940">
        <v>519</v>
      </c>
      <c r="B4" s="699">
        <f>B3</f>
        <v>230</v>
      </c>
      <c r="C4" s="699">
        <f>B4</f>
        <v>230</v>
      </c>
      <c r="D4" s="45"/>
      <c r="E4" s="10"/>
    </row>
    <row r="5" spans="1:5" ht="22.5" customHeight="1" thickTop="1">
      <c r="A5" s="790" t="s">
        <v>6</v>
      </c>
      <c r="B5" s="767">
        <f>B4</f>
        <v>230</v>
      </c>
      <c r="C5" s="767">
        <f>C4</f>
        <v>230</v>
      </c>
      <c r="D5" s="179"/>
      <c r="E5" s="10"/>
    </row>
    <row r="6" spans="1:5" ht="11.25" customHeight="1">
      <c r="A6" s="420"/>
      <c r="B6" s="420"/>
      <c r="C6" s="420"/>
      <c r="D6" s="46"/>
      <c r="E6" s="10"/>
    </row>
    <row r="7" spans="1:5" ht="16.5" customHeight="1" hidden="1">
      <c r="A7" s="53"/>
      <c r="B7" s="47"/>
      <c r="C7" s="47"/>
      <c r="D7" s="31"/>
      <c r="E7" s="10"/>
    </row>
    <row r="8" spans="1:5" ht="57.75" customHeight="1" thickBot="1">
      <c r="A8" s="104" t="s">
        <v>219</v>
      </c>
      <c r="B8" s="145" t="s">
        <v>257</v>
      </c>
      <c r="C8" s="980" t="s">
        <v>258</v>
      </c>
      <c r="D8" s="1212" t="s">
        <v>458</v>
      </c>
      <c r="E8" s="165" t="s">
        <v>105</v>
      </c>
    </row>
    <row r="9" spans="1:5" ht="15.75" customHeight="1" hidden="1" thickTop="1">
      <c r="A9" s="61" t="s">
        <v>2</v>
      </c>
      <c r="B9" s="97">
        <v>0</v>
      </c>
      <c r="C9" s="281"/>
      <c r="D9" s="236"/>
      <c r="E9" s="112">
        <f>SUM(B9:D9)</f>
        <v>0</v>
      </c>
    </row>
    <row r="10" spans="1:5" ht="15.75" customHeight="1" hidden="1">
      <c r="A10" s="34" t="s">
        <v>8</v>
      </c>
      <c r="B10" s="99">
        <v>0</v>
      </c>
      <c r="C10" s="135"/>
      <c r="D10" s="125"/>
      <c r="E10" s="156">
        <f>SUM(B10+D10)</f>
        <v>0</v>
      </c>
    </row>
    <row r="11" spans="1:5" ht="15.75" customHeight="1" hidden="1">
      <c r="A11" s="34" t="s">
        <v>110</v>
      </c>
      <c r="B11" s="99">
        <v>0</v>
      </c>
      <c r="C11" s="282"/>
      <c r="D11" s="283"/>
      <c r="E11" s="156">
        <f>SUM(B11+D11)</f>
        <v>0</v>
      </c>
    </row>
    <row r="12" spans="1:5" ht="15.75" customHeight="1" hidden="1">
      <c r="A12" s="981">
        <v>515</v>
      </c>
      <c r="B12" s="706">
        <f>SUM(B9:B11)</f>
        <v>0</v>
      </c>
      <c r="C12" s="740">
        <f>SUM(C9:C11)</f>
        <v>0</v>
      </c>
      <c r="D12" s="707">
        <f>SUM(D9:D11)</f>
        <v>0</v>
      </c>
      <c r="E12" s="706">
        <f>SUM(B12:D12)</f>
        <v>0</v>
      </c>
    </row>
    <row r="13" spans="1:5" ht="15.75" customHeight="1" hidden="1">
      <c r="A13" s="215"/>
      <c r="B13" s="984"/>
      <c r="C13" s="180"/>
      <c r="D13" s="180"/>
      <c r="E13" s="210"/>
    </row>
    <row r="14" spans="1:5" ht="15.75" customHeight="1" thickTop="1">
      <c r="A14" s="34" t="s">
        <v>64</v>
      </c>
      <c r="B14" s="97">
        <v>200</v>
      </c>
      <c r="C14" s="182">
        <v>0</v>
      </c>
      <c r="D14" s="182">
        <v>0</v>
      </c>
      <c r="E14" s="112">
        <f>SUM(B14:D14)</f>
        <v>200</v>
      </c>
    </row>
    <row r="15" spans="1:5" ht="15.75" customHeight="1">
      <c r="A15" s="34" t="s">
        <v>11</v>
      </c>
      <c r="B15" s="99">
        <v>110</v>
      </c>
      <c r="C15" s="182">
        <v>130</v>
      </c>
      <c r="D15" s="182">
        <v>360</v>
      </c>
      <c r="E15" s="156">
        <f>SUM(B15:D15)</f>
        <v>600</v>
      </c>
    </row>
    <row r="16" spans="1:5" ht="15" customHeight="1">
      <c r="A16" s="939">
        <v>516</v>
      </c>
      <c r="B16" s="692">
        <f>SUM(B13:B15)</f>
        <v>310</v>
      </c>
      <c r="C16" s="727">
        <f>SUM(C13:C15)</f>
        <v>130</v>
      </c>
      <c r="D16" s="727">
        <f>SUM(D13:D15)</f>
        <v>360</v>
      </c>
      <c r="E16" s="692">
        <f>SUM(E13:E15)</f>
        <v>800</v>
      </c>
    </row>
    <row r="17" spans="1:5" ht="0.75" customHeight="1" hidden="1">
      <c r="A17" s="54"/>
      <c r="B17" s="99"/>
      <c r="C17" s="182"/>
      <c r="D17" s="182"/>
      <c r="E17" s="156">
        <f>SUM(B17:D17)</f>
        <v>0</v>
      </c>
    </row>
    <row r="18" spans="1:5" ht="15.75" customHeight="1">
      <c r="A18" s="54" t="s">
        <v>12</v>
      </c>
      <c r="B18" s="99">
        <v>0</v>
      </c>
      <c r="C18" s="182">
        <v>1000</v>
      </c>
      <c r="D18" s="182">
        <v>0</v>
      </c>
      <c r="E18" s="156">
        <f>SUM(B18:D18)</f>
        <v>1000</v>
      </c>
    </row>
    <row r="19" spans="1:5" ht="15.75" customHeight="1">
      <c r="A19" s="939">
        <v>517</v>
      </c>
      <c r="B19" s="692">
        <f>SUM(B17:B18)</f>
        <v>0</v>
      </c>
      <c r="C19" s="740">
        <f>SUM(C18)</f>
        <v>1000</v>
      </c>
      <c r="D19" s="740">
        <f>SUM(D17:D18)</f>
        <v>0</v>
      </c>
      <c r="E19" s="706">
        <f>SUM(B19:D19)</f>
        <v>1000</v>
      </c>
    </row>
    <row r="20" spans="1:5" ht="15.75" customHeight="1" hidden="1">
      <c r="A20" s="50"/>
      <c r="B20" s="284"/>
      <c r="C20" s="285"/>
      <c r="D20" s="286"/>
      <c r="E20" s="284"/>
    </row>
    <row r="21" spans="1:5" ht="15.75" customHeight="1">
      <c r="A21" s="212" t="s">
        <v>710</v>
      </c>
      <c r="B21" s="213">
        <v>0</v>
      </c>
      <c r="C21" s="123">
        <v>0</v>
      </c>
      <c r="D21" s="287">
        <v>0</v>
      </c>
      <c r="E21" s="156">
        <f>SUM(B21:D21)</f>
        <v>0</v>
      </c>
    </row>
    <row r="22" spans="1:5" s="421" customFormat="1" ht="15.75" customHeight="1">
      <c r="A22" s="939">
        <v>519</v>
      </c>
      <c r="B22" s="706">
        <f>SUM(B20:B21)</f>
        <v>0</v>
      </c>
      <c r="C22" s="740">
        <f>SUM(C20:C21)</f>
        <v>0</v>
      </c>
      <c r="D22" s="740">
        <f>SUM(D20:D21)</f>
        <v>0</v>
      </c>
      <c r="E22" s="706">
        <f>SUM(B22:D22)</f>
        <v>0</v>
      </c>
    </row>
    <row r="23" spans="1:5" s="421" customFormat="1" ht="19.5" customHeight="1">
      <c r="A23" s="212" t="s">
        <v>365</v>
      </c>
      <c r="B23" s="213">
        <v>0</v>
      </c>
      <c r="C23" s="123">
        <v>8700</v>
      </c>
      <c r="D23" s="287">
        <v>0</v>
      </c>
      <c r="E23" s="156">
        <f>SUM(B23:D23)</f>
        <v>8700</v>
      </c>
    </row>
    <row r="24" spans="1:5" ht="16.5" customHeight="1" thickBot="1">
      <c r="A24" s="882">
        <v>612</v>
      </c>
      <c r="B24" s="699">
        <f>SUM(B23)</f>
        <v>0</v>
      </c>
      <c r="C24" s="928">
        <f>SUM(C23)</f>
        <v>8700</v>
      </c>
      <c r="D24" s="928">
        <f>SUM(D23)</f>
        <v>0</v>
      </c>
      <c r="E24" s="699">
        <f>SUM(E23)</f>
        <v>8700</v>
      </c>
    </row>
    <row r="25" spans="1:5" ht="22.5" customHeight="1" thickTop="1">
      <c r="A25" s="790" t="s">
        <v>6</v>
      </c>
      <c r="B25" s="767">
        <f>SUM(B12+B16+B19+B24+B22)</f>
        <v>310</v>
      </c>
      <c r="C25" s="791">
        <f>SUM(C12+C16+C19+C24)</f>
        <v>9830</v>
      </c>
      <c r="D25" s="1264">
        <f>SUM(D12+D16+D19+D24)</f>
        <v>360</v>
      </c>
      <c r="E25" s="701">
        <f>SUM(E12+E16+E19+E24+E22)</f>
        <v>10500</v>
      </c>
    </row>
    <row r="26" spans="1:4" ht="26.25" customHeight="1">
      <c r="A26" s="42"/>
      <c r="B26" s="43"/>
      <c r="C26" s="43"/>
      <c r="D26" s="43"/>
    </row>
    <row r="27" spans="1:4" ht="6" customHeight="1" hidden="1">
      <c r="A27" s="42"/>
      <c r="B27" s="43"/>
      <c r="C27" s="43"/>
      <c r="D27" s="43"/>
    </row>
    <row r="28" spans="1:5" ht="39.75" customHeight="1" thickBot="1">
      <c r="A28" s="59" t="s">
        <v>284</v>
      </c>
      <c r="B28" s="28" t="s">
        <v>259</v>
      </c>
      <c r="C28" s="145" t="s">
        <v>544</v>
      </c>
      <c r="D28" s="28" t="s">
        <v>545</v>
      </c>
      <c r="E28" s="48" t="s">
        <v>105</v>
      </c>
    </row>
    <row r="29" spans="1:5" ht="18.75" customHeight="1" thickTop="1">
      <c r="A29" s="487" t="s">
        <v>119</v>
      </c>
      <c r="B29" s="35">
        <f>'[4]02- 09'!$G$193</f>
        <v>1250</v>
      </c>
      <c r="C29" s="1245"/>
      <c r="D29" s="1265"/>
      <c r="E29" s="35">
        <f>SUM(B29:D29)</f>
        <v>1250</v>
      </c>
    </row>
    <row r="30" spans="1:5" ht="20.25" customHeight="1" thickBot="1">
      <c r="A30" s="939">
        <v>517</v>
      </c>
      <c r="B30" s="699">
        <f>B29</f>
        <v>1250</v>
      </c>
      <c r="C30" s="699">
        <f>C29</f>
        <v>0</v>
      </c>
      <c r="D30" s="699">
        <f>D29</f>
        <v>0</v>
      </c>
      <c r="E30" s="699">
        <f>E29</f>
        <v>1250</v>
      </c>
    </row>
    <row r="31" spans="1:5" ht="12" customHeight="1" hidden="1" thickBot="1">
      <c r="A31" s="54"/>
      <c r="B31" s="33"/>
      <c r="C31" s="1266"/>
      <c r="D31" s="1267"/>
      <c r="E31" s="38"/>
    </row>
    <row r="32" spans="1:5" ht="15.75" customHeight="1" thickTop="1">
      <c r="A32" s="54" t="s">
        <v>65</v>
      </c>
      <c r="B32" s="33">
        <f>'[4]02- 09'!$G$161-'[4]02- 09'!$G$125</f>
        <v>8870</v>
      </c>
      <c r="C32" s="1266"/>
      <c r="D32" s="1267">
        <f>'[4]02- 09'!$G$125</f>
        <v>200</v>
      </c>
      <c r="E32" s="33">
        <f>SUM(C32:D32)</f>
        <v>200</v>
      </c>
    </row>
    <row r="33" spans="1:5" ht="13.5" thickBot="1">
      <c r="A33" s="939">
        <v>612</v>
      </c>
      <c r="B33" s="699">
        <f>B32</f>
        <v>8870</v>
      </c>
      <c r="C33" s="699">
        <f>C32</f>
        <v>0</v>
      </c>
      <c r="D33" s="699">
        <f>D32</f>
        <v>200</v>
      </c>
      <c r="E33" s="699">
        <f>SUM(B33:D33)</f>
        <v>9070</v>
      </c>
    </row>
    <row r="34" spans="1:5" ht="23.25" customHeight="1" thickTop="1">
      <c r="A34" s="898" t="s">
        <v>6</v>
      </c>
      <c r="B34" s="764">
        <f>SUM(B30+B33)</f>
        <v>10120</v>
      </c>
      <c r="C34" s="764">
        <f>SUM(C30+C33)</f>
        <v>0</v>
      </c>
      <c r="D34" s="764">
        <f>SUM(D30+D33)</f>
        <v>200</v>
      </c>
      <c r="E34" s="701">
        <f>E30+E33</f>
        <v>10320</v>
      </c>
    </row>
    <row r="35" spans="1:4" ht="6.75" customHeight="1">
      <c r="A35" s="420"/>
      <c r="B35" s="420"/>
      <c r="C35" s="420"/>
      <c r="D35" s="420"/>
    </row>
    <row r="36" spans="1:4" ht="39" thickBot="1">
      <c r="A36" s="104" t="s">
        <v>680</v>
      </c>
      <c r="B36" s="106" t="s">
        <v>698</v>
      </c>
      <c r="C36" s="110" t="s">
        <v>258</v>
      </c>
      <c r="D36" s="165" t="s">
        <v>105</v>
      </c>
    </row>
    <row r="37" spans="1:4" ht="17.25" customHeight="1" thickTop="1">
      <c r="A37" s="891" t="s">
        <v>64</v>
      </c>
      <c r="B37" s="143"/>
      <c r="C37" s="1126">
        <v>50</v>
      </c>
      <c r="D37" s="97">
        <v>50</v>
      </c>
    </row>
    <row r="38" spans="1:4" ht="17.25" customHeight="1">
      <c r="A38" s="154" t="s">
        <v>866</v>
      </c>
      <c r="B38" s="99">
        <v>20</v>
      </c>
      <c r="C38" s="202"/>
      <c r="D38" s="99">
        <f aca="true" t="shared" si="0" ref="D38:D46">SUM(B38)</f>
        <v>20</v>
      </c>
    </row>
    <row r="39" spans="1:4" ht="17.25" customHeight="1" thickBot="1">
      <c r="A39" s="691">
        <v>516</v>
      </c>
      <c r="B39" s="735">
        <f>SUM(B37:B38)</f>
        <v>20</v>
      </c>
      <c r="C39" s="735">
        <f>SUM(C37:C38)</f>
        <v>50</v>
      </c>
      <c r="D39" s="692">
        <f>SUM(D37:D38)</f>
        <v>70</v>
      </c>
    </row>
    <row r="40" spans="1:4" ht="13.5" hidden="1" thickBot="1">
      <c r="A40" s="423"/>
      <c r="B40" s="730"/>
      <c r="C40" s="555"/>
      <c r="D40" s="120">
        <f t="shared" si="0"/>
        <v>0</v>
      </c>
    </row>
    <row r="41" spans="1:4" ht="13.5" hidden="1" thickBot="1">
      <c r="A41" s="175"/>
      <c r="B41" s="202"/>
      <c r="C41" s="557"/>
      <c r="D41" s="120">
        <f t="shared" si="0"/>
        <v>0</v>
      </c>
    </row>
    <row r="42" spans="1:4" ht="13.5" hidden="1" thickBot="1">
      <c r="A42" s="175"/>
      <c r="B42" s="202"/>
      <c r="C42" s="557"/>
      <c r="D42" s="120">
        <f t="shared" si="0"/>
        <v>0</v>
      </c>
    </row>
    <row r="43" spans="1:4" ht="13.5" hidden="1" thickBot="1">
      <c r="A43" s="175"/>
      <c r="B43" s="202"/>
      <c r="C43" s="557"/>
      <c r="D43" s="120">
        <f t="shared" si="0"/>
        <v>0</v>
      </c>
    </row>
    <row r="44" spans="1:4" ht="13.5" hidden="1" thickBot="1">
      <c r="A44" s="175"/>
      <c r="B44" s="202"/>
      <c r="C44" s="557"/>
      <c r="D44" s="120">
        <f t="shared" si="0"/>
        <v>0</v>
      </c>
    </row>
    <row r="45" spans="1:4" ht="13.5" hidden="1" thickBot="1">
      <c r="A45" s="154"/>
      <c r="B45" s="202"/>
      <c r="C45" s="557"/>
      <c r="D45" s="120">
        <f t="shared" si="0"/>
        <v>0</v>
      </c>
    </row>
    <row r="46" spans="1:4" ht="13.5" hidden="1" thickBot="1">
      <c r="A46" s="154"/>
      <c r="B46" s="202"/>
      <c r="C46" s="557"/>
      <c r="D46" s="120">
        <f t="shared" si="0"/>
        <v>0</v>
      </c>
    </row>
    <row r="47" spans="1:4" ht="13.5" hidden="1" thickBot="1">
      <c r="A47" s="705"/>
      <c r="B47" s="738">
        <f>SUM(B40:B46)</f>
        <v>0</v>
      </c>
      <c r="C47" s="774"/>
      <c r="D47" s="692">
        <f>B47</f>
        <v>0</v>
      </c>
    </row>
    <row r="48" spans="1:4" ht="13.5" hidden="1" thickBot="1">
      <c r="A48" s="892"/>
      <c r="B48" s="893"/>
      <c r="C48" s="894"/>
      <c r="D48" s="694">
        <f>SUM(B48)</f>
        <v>0</v>
      </c>
    </row>
    <row r="49" spans="1:4" ht="13.5" hidden="1" thickBot="1">
      <c r="A49" s="154"/>
      <c r="B49" s="896"/>
      <c r="C49" s="557"/>
      <c r="D49" s="694">
        <f>SUM(B49)</f>
        <v>0</v>
      </c>
    </row>
    <row r="50" spans="1:4" ht="13.5" hidden="1" thickBot="1">
      <c r="A50" s="154"/>
      <c r="B50" s="896"/>
      <c r="C50" s="557"/>
      <c r="D50" s="694"/>
    </row>
    <row r="51" spans="1:4" ht="13.5" hidden="1" thickBot="1">
      <c r="A51" s="691"/>
      <c r="B51" s="738">
        <f>SUM(B48:B49)</f>
        <v>0</v>
      </c>
      <c r="C51" s="774"/>
      <c r="D51" s="692">
        <f>B51</f>
        <v>0</v>
      </c>
    </row>
    <row r="52" spans="1:4" ht="13.5" hidden="1" thickBot="1">
      <c r="A52" s="423"/>
      <c r="B52" s="897"/>
      <c r="C52" s="555"/>
      <c r="D52" s="120">
        <f>SUM(B52)</f>
        <v>0</v>
      </c>
    </row>
    <row r="53" spans="1:4" ht="13.5" hidden="1" thickBot="1">
      <c r="A53" s="154"/>
      <c r="B53" s="896"/>
      <c r="C53" s="557"/>
      <c r="D53" s="120">
        <f>SUM(B53)</f>
        <v>0</v>
      </c>
    </row>
    <row r="54" spans="1:4" ht="13.5" hidden="1" thickBot="1">
      <c r="A54" s="705"/>
      <c r="B54" s="738">
        <f>SUM(B52:B53)</f>
        <v>0</v>
      </c>
      <c r="C54" s="774"/>
      <c r="D54" s="706">
        <f>B54</f>
        <v>0</v>
      </c>
    </row>
    <row r="55" spans="1:4" ht="21.75" customHeight="1" thickTop="1">
      <c r="A55" s="898" t="s">
        <v>6</v>
      </c>
      <c r="B55" s="701">
        <f>B39+B47+B51+B54</f>
        <v>20</v>
      </c>
      <c r="C55" s="1268">
        <f>C39+C47+C51+C54</f>
        <v>50</v>
      </c>
      <c r="D55" s="701">
        <f>SUM(D39)</f>
        <v>70</v>
      </c>
    </row>
    <row r="56" ht="7.5" customHeight="1"/>
    <row r="57" spans="1:4" ht="51.75" thickBot="1">
      <c r="A57" s="1626" t="s">
        <v>681</v>
      </c>
      <c r="B57" s="1627"/>
      <c r="C57" s="147" t="s">
        <v>682</v>
      </c>
      <c r="D57" s="821" t="s">
        <v>105</v>
      </c>
    </row>
    <row r="58" spans="1:4" ht="18" customHeight="1" thickTop="1">
      <c r="A58" s="1628" t="s">
        <v>326</v>
      </c>
      <c r="B58" s="1625"/>
      <c r="C58" s="1269">
        <v>118</v>
      </c>
      <c r="D58" s="822">
        <f>SUM(B58:C58)</f>
        <v>118</v>
      </c>
    </row>
    <row r="59" spans="1:4" ht="16.5" customHeight="1" thickBot="1">
      <c r="A59" s="1629">
        <v>516</v>
      </c>
      <c r="B59" s="1630"/>
      <c r="C59" s="1270">
        <f>SUM(C58)</f>
        <v>118</v>
      </c>
      <c r="D59" s="825">
        <f>SUM(D58)</f>
        <v>118</v>
      </c>
    </row>
    <row r="60" spans="1:4" ht="24" customHeight="1" thickTop="1">
      <c r="A60" s="1624" t="s">
        <v>6</v>
      </c>
      <c r="B60" s="1625"/>
      <c r="C60" s="1271">
        <f>SUM(C59)</f>
        <v>118</v>
      </c>
      <c r="D60" s="828">
        <f>SUM(D59)</f>
        <v>118</v>
      </c>
    </row>
    <row r="61" ht="5.25" customHeight="1"/>
    <row r="62" spans="1:5" ht="39" thickBot="1">
      <c r="A62" s="820" t="s">
        <v>697</v>
      </c>
      <c r="B62" s="943" t="s">
        <v>698</v>
      </c>
      <c r="C62" s="943" t="s">
        <v>258</v>
      </c>
      <c r="D62" s="147" t="s">
        <v>699</v>
      </c>
      <c r="E62" s="821" t="s">
        <v>105</v>
      </c>
    </row>
    <row r="63" spans="1:5" ht="13.5" thickTop="1">
      <c r="A63" s="944" t="s">
        <v>700</v>
      </c>
      <c r="B63" s="1278">
        <v>0</v>
      </c>
      <c r="C63" s="945">
        <v>600</v>
      </c>
      <c r="D63" s="1272"/>
      <c r="E63" s="1278">
        <f>SUM(B63:D63)</f>
        <v>600</v>
      </c>
    </row>
    <row r="64" spans="1:5" ht="12.75">
      <c r="A64" s="949" t="s">
        <v>326</v>
      </c>
      <c r="B64" s="1279">
        <v>0</v>
      </c>
      <c r="C64" s="946">
        <v>190</v>
      </c>
      <c r="D64" s="1273">
        <v>104</v>
      </c>
      <c r="E64" s="1279">
        <f>SUM(B64:D64)</f>
        <v>294</v>
      </c>
    </row>
    <row r="65" spans="1:5" ht="12.75">
      <c r="A65" s="947">
        <v>516</v>
      </c>
      <c r="B65" s="1280">
        <f>SUM(B63:B64)</f>
        <v>0</v>
      </c>
      <c r="C65" s="948">
        <f>SUM(C63:C64)</f>
        <v>790</v>
      </c>
      <c r="D65" s="1274">
        <f>SUM(D63:D64)</f>
        <v>104</v>
      </c>
      <c r="E65" s="1280">
        <f>SUM(E63:E64)</f>
        <v>894</v>
      </c>
    </row>
    <row r="66" spans="1:5" ht="12.75">
      <c r="A66" s="949" t="s">
        <v>701</v>
      </c>
      <c r="B66" s="1281"/>
      <c r="C66" s="950"/>
      <c r="D66" s="1275"/>
      <c r="E66" s="1281"/>
    </row>
    <row r="67" spans="1:5" ht="12.75">
      <c r="A67" s="947">
        <v>519</v>
      </c>
      <c r="B67" s="1280">
        <f>SUM(B66)</f>
        <v>0</v>
      </c>
      <c r="C67" s="948">
        <f>SUM(C66)</f>
        <v>0</v>
      </c>
      <c r="D67" s="1274">
        <f>SUM(D66)</f>
        <v>0</v>
      </c>
      <c r="E67" s="1280">
        <f>SUM(B67:D67)</f>
        <v>0</v>
      </c>
    </row>
    <row r="68" spans="1:5" ht="12.75">
      <c r="A68" s="949" t="s">
        <v>702</v>
      </c>
      <c r="B68" s="1281"/>
      <c r="C68" s="950"/>
      <c r="D68" s="1275"/>
      <c r="E68" s="1281"/>
    </row>
    <row r="69" spans="1:5" ht="13.5" thickBot="1">
      <c r="A69" s="823">
        <v>612</v>
      </c>
      <c r="B69" s="1282">
        <f>SUM(B68)</f>
        <v>0</v>
      </c>
      <c r="C69" s="951">
        <f>SUM(C68)</f>
        <v>0</v>
      </c>
      <c r="D69" s="1276">
        <f>SUM(D68)</f>
        <v>0</v>
      </c>
      <c r="E69" s="1282">
        <f>SUM(E68)</f>
        <v>0</v>
      </c>
    </row>
    <row r="70" spans="1:5" ht="23.25" customHeight="1" thickTop="1">
      <c r="A70" s="826" t="s">
        <v>6</v>
      </c>
      <c r="B70" s="1283">
        <f>B65+B67+B69</f>
        <v>0</v>
      </c>
      <c r="C70" s="952">
        <f>C65+C67+C69</f>
        <v>790</v>
      </c>
      <c r="D70" s="1277">
        <f>D65+D67+D69</f>
        <v>104</v>
      </c>
      <c r="E70" s="1283">
        <f>E65+E67+E69</f>
        <v>894</v>
      </c>
    </row>
  </sheetData>
  <sheetProtection/>
  <mergeCells count="5">
    <mergeCell ref="A60:B60"/>
    <mergeCell ref="A1:D1"/>
    <mergeCell ref="A57:B57"/>
    <mergeCell ref="A58:B58"/>
    <mergeCell ref="A59:B59"/>
  </mergeCells>
  <printOptions horizontalCentered="1"/>
  <pageMargins left="0.15748031496062992" right="0.15748031496062992" top="0.1968503937007874" bottom="0.31496062992125984" header="0.15748031496062992" footer="0.1968503937007874"/>
  <pageSetup fitToHeight="2" horizontalDpi="600" verticalDpi="600" orientation="portrait" paperSize="9" scale="85" r:id="rId1"/>
  <headerFooter alignWithMargins="0">
    <oddFooter>&amp;L&amp;"Times New Roman CE,Obyčejné"&amp;8Rozpočet na rok 2011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9"/>
  <sheetViews>
    <sheetView view="pageBreakPreview" zoomScaleSheetLayoutView="100" zoomScalePageLayoutView="0" workbookViewId="0" topLeftCell="A1">
      <selection activeCell="A9" sqref="A9"/>
    </sheetView>
  </sheetViews>
  <sheetFormatPr defaultColWidth="9.00390625" defaultRowHeight="12.75"/>
  <cols>
    <col min="1" max="1" width="25.75390625" style="0" customWidth="1"/>
    <col min="2" max="6" width="14.00390625" style="0" customWidth="1"/>
  </cols>
  <sheetData>
    <row r="1" spans="1:6" ht="40.5" customHeight="1">
      <c r="A1" s="1631" t="s">
        <v>571</v>
      </c>
      <c r="B1" s="1631"/>
      <c r="C1" s="1631"/>
      <c r="D1" s="1631"/>
      <c r="E1" s="1631"/>
      <c r="F1" s="1216" t="s">
        <v>551</v>
      </c>
    </row>
    <row r="2" spans="1:6" ht="51.75" thickBot="1">
      <c r="A2" s="686" t="s">
        <v>685</v>
      </c>
      <c r="B2" s="714" t="s">
        <v>267</v>
      </c>
      <c r="C2" s="904" t="s">
        <v>686</v>
      </c>
      <c r="D2" s="905" t="s">
        <v>263</v>
      </c>
      <c r="E2" s="905" t="s">
        <v>264</v>
      </c>
      <c r="F2" s="905" t="s">
        <v>105</v>
      </c>
    </row>
    <row r="3" spans="1:6" ht="27.75" customHeight="1" thickTop="1">
      <c r="A3" s="906" t="s">
        <v>687</v>
      </c>
      <c r="B3" s="907">
        <v>5000</v>
      </c>
      <c r="C3" s="180"/>
      <c r="D3" s="98"/>
      <c r="E3" s="126">
        <v>0</v>
      </c>
      <c r="F3" s="180">
        <f>SUM(B3:E3)</f>
        <v>5000</v>
      </c>
    </row>
    <row r="4" spans="1:6" ht="21" customHeight="1" thickBot="1">
      <c r="A4" s="753">
        <v>516</v>
      </c>
      <c r="B4" s="908">
        <f>SUM(B3)</f>
        <v>5000</v>
      </c>
      <c r="C4" s="727">
        <f>C3</f>
        <v>0</v>
      </c>
      <c r="D4" s="710">
        <f>D3</f>
        <v>0</v>
      </c>
      <c r="E4" s="711">
        <f>E3</f>
        <v>0</v>
      </c>
      <c r="F4" s="727">
        <f>SUM(F3)</f>
        <v>5000</v>
      </c>
    </row>
    <row r="5" spans="1:6" ht="12.75" hidden="1">
      <c r="A5" s="909"/>
      <c r="B5" s="910"/>
      <c r="C5" s="911"/>
      <c r="D5" s="912"/>
      <c r="E5" s="913"/>
      <c r="F5" s="911"/>
    </row>
    <row r="6" spans="1:6" ht="12.75" hidden="1">
      <c r="A6" s="914"/>
      <c r="B6" s="915"/>
      <c r="C6" s="911"/>
      <c r="D6" s="912"/>
      <c r="E6" s="122"/>
      <c r="F6" s="911">
        <f>SUM(C6:E6)</f>
        <v>0</v>
      </c>
    </row>
    <row r="7" spans="1:6" ht="12.75" hidden="1">
      <c r="A7" s="916"/>
      <c r="B7" s="917"/>
      <c r="C7" s="918"/>
      <c r="D7" s="919"/>
      <c r="E7" s="920"/>
      <c r="F7" s="918">
        <f>SUM(C7:E7)</f>
        <v>0</v>
      </c>
    </row>
    <row r="8" spans="1:6" ht="13.5" hidden="1" thickBot="1">
      <c r="A8" s="921">
        <v>590</v>
      </c>
      <c r="B8" s="792">
        <f>SUM(B5:B7)</f>
        <v>0</v>
      </c>
      <c r="C8" s="922">
        <f>SUM(C6:C7)</f>
        <v>0</v>
      </c>
      <c r="D8" s="923">
        <f>SUM(D6:D7)</f>
        <v>0</v>
      </c>
      <c r="E8" s="923">
        <f>SUM(E6:E7)</f>
        <v>0</v>
      </c>
      <c r="F8" s="924">
        <f>SUM(F6:F7)</f>
        <v>0</v>
      </c>
    </row>
    <row r="9" spans="1:6" ht="24" customHeight="1" thickTop="1">
      <c r="A9" s="790" t="s">
        <v>6</v>
      </c>
      <c r="B9" s="1137">
        <f>B4+B8</f>
        <v>5000</v>
      </c>
      <c r="C9" s="703">
        <f>SUM(C4+C8)</f>
        <v>0</v>
      </c>
      <c r="D9" s="713">
        <f>SUM(D4+D8)</f>
        <v>0</v>
      </c>
      <c r="E9" s="702">
        <f>SUM(E4+E8)</f>
        <v>0</v>
      </c>
      <c r="F9" s="701">
        <f>F4+F8</f>
        <v>5000</v>
      </c>
    </row>
  </sheetData>
  <sheetProtection/>
  <mergeCells count="1">
    <mergeCell ref="A1:E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3" r:id="rId1"/>
  <headerFooter>
    <oddFooter>&amp;L&amp;"Times New Roman,Obyčejné"&amp;8Rozpočet na rok 2011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SheetLayoutView="100" zoomScalePageLayoutView="0" workbookViewId="0" topLeftCell="A1">
      <pane ySplit="2" topLeftCell="A13" activePane="bottomLeft" state="frozen"/>
      <selection pane="topLeft" activeCell="D2" sqref="D2"/>
      <selection pane="bottomLeft" activeCell="C25" sqref="C25"/>
    </sheetView>
  </sheetViews>
  <sheetFormatPr defaultColWidth="9.00390625" defaultRowHeight="12.75"/>
  <cols>
    <col min="1" max="1" width="42.375" style="525" customWidth="1"/>
    <col min="2" max="3" width="18.125" style="525" customWidth="1"/>
    <col min="4" max="4" width="17.25390625" style="525" customWidth="1"/>
    <col min="5" max="16384" width="9.125" style="525" customWidth="1"/>
  </cols>
  <sheetData>
    <row r="1" spans="1:5" ht="41.25" customHeight="1">
      <c r="A1" s="1631" t="s">
        <v>571</v>
      </c>
      <c r="B1" s="1631"/>
      <c r="C1" s="1631"/>
      <c r="D1" s="428" t="s">
        <v>815</v>
      </c>
      <c r="E1" s="524"/>
    </row>
    <row r="2" spans="1:5" ht="46.5" customHeight="1" thickBot="1">
      <c r="A2" s="109" t="s">
        <v>735</v>
      </c>
      <c r="B2" s="526" t="s">
        <v>266</v>
      </c>
      <c r="C2" s="117" t="s">
        <v>131</v>
      </c>
      <c r="D2" s="111" t="s">
        <v>105</v>
      </c>
      <c r="E2" s="524"/>
    </row>
    <row r="3" spans="1:5" ht="15.75" customHeight="1">
      <c r="A3" s="1435" t="s">
        <v>855</v>
      </c>
      <c r="B3" s="1436">
        <v>0</v>
      </c>
      <c r="C3" s="1437">
        <v>40</v>
      </c>
      <c r="D3" s="1438">
        <f>SUM(B3:C3)</f>
        <v>40</v>
      </c>
      <c r="E3" s="524"/>
    </row>
    <row r="4" spans="1:5" ht="15.75" customHeight="1">
      <c r="A4" s="527">
        <v>503</v>
      </c>
      <c r="B4" s="528">
        <f>SUM(B3)</f>
        <v>0</v>
      </c>
      <c r="C4" s="529">
        <f>SUM(C3)</f>
        <v>40</v>
      </c>
      <c r="D4" s="530">
        <f>SUM(C4)</f>
        <v>40</v>
      </c>
      <c r="E4" s="531"/>
    </row>
    <row r="5" spans="1:5" s="421" customFormat="1" ht="15.75" customHeight="1">
      <c r="A5" s="532" t="s">
        <v>353</v>
      </c>
      <c r="B5" s="533">
        <v>0</v>
      </c>
      <c r="C5" s="534">
        <v>130</v>
      </c>
      <c r="D5" s="535">
        <f aca="true" t="shared" si="0" ref="D5:D10">SUM(B5:C5)</f>
        <v>130</v>
      </c>
      <c r="E5" s="536"/>
    </row>
    <row r="6" spans="1:5" s="421" customFormat="1" ht="15.75" customHeight="1">
      <c r="A6" s="532" t="s">
        <v>569</v>
      </c>
      <c r="B6" s="533">
        <v>0</v>
      </c>
      <c r="C6" s="534">
        <v>20</v>
      </c>
      <c r="D6" s="535">
        <f t="shared" si="0"/>
        <v>20</v>
      </c>
      <c r="E6" s="536"/>
    </row>
    <row r="7" spans="1:5" ht="15.75" customHeight="1">
      <c r="A7" s="537" t="s">
        <v>711</v>
      </c>
      <c r="B7" s="538">
        <v>0</v>
      </c>
      <c r="C7" s="534">
        <v>9</v>
      </c>
      <c r="D7" s="535">
        <f t="shared" si="0"/>
        <v>9</v>
      </c>
      <c r="E7" s="524"/>
    </row>
    <row r="8" spans="1:10" ht="15.75" customHeight="1">
      <c r="A8" s="537" t="s">
        <v>844</v>
      </c>
      <c r="B8" s="538">
        <v>0</v>
      </c>
      <c r="C8" s="534">
        <v>360</v>
      </c>
      <c r="D8" s="535">
        <f t="shared" si="0"/>
        <v>360</v>
      </c>
      <c r="E8" s="524"/>
      <c r="J8" s="539"/>
    </row>
    <row r="9" spans="1:5" ht="15.75" customHeight="1">
      <c r="A9" s="540" t="s">
        <v>1</v>
      </c>
      <c r="B9" s="541">
        <v>0</v>
      </c>
      <c r="C9" s="534">
        <v>1935</v>
      </c>
      <c r="D9" s="535">
        <f t="shared" si="0"/>
        <v>1935</v>
      </c>
      <c r="E9" s="524"/>
    </row>
    <row r="10" spans="1:5" ht="15.75" customHeight="1">
      <c r="A10" s="542" t="s">
        <v>7</v>
      </c>
      <c r="B10" s="176">
        <v>0</v>
      </c>
      <c r="C10" s="534">
        <v>2100</v>
      </c>
      <c r="D10" s="535">
        <f t="shared" si="0"/>
        <v>2100</v>
      </c>
      <c r="E10" s="524"/>
    </row>
    <row r="11" spans="1:5" ht="15.75" customHeight="1">
      <c r="A11" s="543">
        <v>513</v>
      </c>
      <c r="B11" s="544">
        <f>SUM(B5:B10)</f>
        <v>0</v>
      </c>
      <c r="C11" s="545">
        <f>SUM(C5:C10)</f>
        <v>4554</v>
      </c>
      <c r="D11" s="546">
        <f>SUM(D5:D10)</f>
        <v>4554</v>
      </c>
      <c r="E11" s="524"/>
    </row>
    <row r="12" spans="1:5" s="421" customFormat="1" ht="15.75" customHeight="1" hidden="1">
      <c r="A12" s="547"/>
      <c r="B12" s="548"/>
      <c r="C12" s="534"/>
      <c r="D12" s="535">
        <f aca="true" t="shared" si="1" ref="D12:D18">SUM(B12:C12)</f>
        <v>0</v>
      </c>
      <c r="E12" s="432"/>
    </row>
    <row r="13" spans="1:5" ht="15.75" customHeight="1">
      <c r="A13" s="549" t="s">
        <v>2</v>
      </c>
      <c r="B13" s="176">
        <v>0</v>
      </c>
      <c r="C13" s="135">
        <v>710</v>
      </c>
      <c r="D13" s="535">
        <f t="shared" si="1"/>
        <v>710</v>
      </c>
      <c r="E13" s="524"/>
    </row>
    <row r="14" spans="1:5" ht="15.75" customHeight="1">
      <c r="A14" s="549" t="s">
        <v>341</v>
      </c>
      <c r="B14" s="176">
        <v>0</v>
      </c>
      <c r="C14" s="135">
        <v>91</v>
      </c>
      <c r="D14" s="535">
        <f t="shared" si="1"/>
        <v>91</v>
      </c>
      <c r="E14" s="524"/>
    </row>
    <row r="15" spans="1:5" ht="15.75" customHeight="1">
      <c r="A15" s="549" t="s">
        <v>8</v>
      </c>
      <c r="B15" s="176">
        <v>0</v>
      </c>
      <c r="C15" s="135">
        <v>1600</v>
      </c>
      <c r="D15" s="535">
        <f t="shared" si="1"/>
        <v>1600</v>
      </c>
      <c r="E15" s="524"/>
    </row>
    <row r="16" spans="1:5" ht="15.75" customHeight="1">
      <c r="A16" s="549" t="s">
        <v>39</v>
      </c>
      <c r="B16" s="176">
        <v>0</v>
      </c>
      <c r="C16" s="135">
        <v>3666</v>
      </c>
      <c r="D16" s="535">
        <f t="shared" si="1"/>
        <v>3666</v>
      </c>
      <c r="E16" s="524"/>
    </row>
    <row r="17" spans="1:5" ht="15.75" customHeight="1">
      <c r="A17" s="549" t="s">
        <v>856</v>
      </c>
      <c r="B17" s="176">
        <v>0</v>
      </c>
      <c r="C17" s="135">
        <v>800</v>
      </c>
      <c r="D17" s="535">
        <f t="shared" si="1"/>
        <v>800</v>
      </c>
      <c r="E17" s="524"/>
    </row>
    <row r="18" spans="1:5" ht="15.75" customHeight="1">
      <c r="A18" s="549" t="s">
        <v>570</v>
      </c>
      <c r="B18" s="176">
        <v>0</v>
      </c>
      <c r="C18" s="135">
        <v>1</v>
      </c>
      <c r="D18" s="535">
        <f t="shared" si="1"/>
        <v>1</v>
      </c>
      <c r="E18" s="524"/>
    </row>
    <row r="19" spans="1:5" ht="15.75" customHeight="1">
      <c r="A19" s="543">
        <v>515</v>
      </c>
      <c r="B19" s="544">
        <f>SUM(B13:B18)</f>
        <v>0</v>
      </c>
      <c r="C19" s="545">
        <f>SUM(C12:C18)</f>
        <v>6868</v>
      </c>
      <c r="D19" s="546">
        <f>SUM(D12:D18)</f>
        <v>6868</v>
      </c>
      <c r="E19" s="524"/>
    </row>
    <row r="20" spans="1:5" s="421" customFormat="1" ht="6.75" customHeight="1" hidden="1">
      <c r="A20" s="547"/>
      <c r="B20" s="548"/>
      <c r="C20" s="534"/>
      <c r="D20" s="535"/>
      <c r="E20" s="432"/>
    </row>
    <row r="21" spans="1:5" ht="15.75" customHeight="1">
      <c r="A21" s="542" t="s">
        <v>9</v>
      </c>
      <c r="B21" s="176">
        <v>0</v>
      </c>
      <c r="C21" s="135">
        <v>2500</v>
      </c>
      <c r="D21" s="535">
        <f aca="true" t="shared" si="2" ref="D21:D26">SUM(B21:C21)</f>
        <v>2500</v>
      </c>
      <c r="E21" s="524"/>
    </row>
    <row r="22" spans="1:5" ht="15.75" customHeight="1">
      <c r="A22" s="542" t="s">
        <v>36</v>
      </c>
      <c r="B22" s="176">
        <v>2000</v>
      </c>
      <c r="C22" s="135">
        <v>1900</v>
      </c>
      <c r="D22" s="535">
        <f t="shared" si="2"/>
        <v>3900</v>
      </c>
      <c r="E22" s="524"/>
    </row>
    <row r="23" spans="1:5" ht="15.75" customHeight="1">
      <c r="A23" s="542" t="s">
        <v>73</v>
      </c>
      <c r="B23" s="176">
        <v>0</v>
      </c>
      <c r="C23" s="135">
        <v>350</v>
      </c>
      <c r="D23" s="535">
        <f t="shared" si="2"/>
        <v>350</v>
      </c>
      <c r="E23" s="524"/>
    </row>
    <row r="24" spans="1:5" ht="15.75" customHeight="1">
      <c r="A24" s="542" t="s">
        <v>63</v>
      </c>
      <c r="B24" s="176">
        <v>0</v>
      </c>
      <c r="C24" s="135">
        <v>730</v>
      </c>
      <c r="D24" s="535">
        <f t="shared" si="2"/>
        <v>730</v>
      </c>
      <c r="E24" s="524"/>
    </row>
    <row r="25" spans="1:5" ht="15.75" customHeight="1">
      <c r="A25" s="542" t="s">
        <v>75</v>
      </c>
      <c r="B25" s="176">
        <v>0</v>
      </c>
      <c r="C25" s="135">
        <f>22276-550</f>
        <v>21726</v>
      </c>
      <c r="D25" s="535">
        <f t="shared" si="2"/>
        <v>21726</v>
      </c>
      <c r="E25" s="524"/>
    </row>
    <row r="26" spans="1:5" ht="15.75" customHeight="1">
      <c r="A26" s="549" t="s">
        <v>11</v>
      </c>
      <c r="B26" s="176">
        <v>0</v>
      </c>
      <c r="C26" s="135">
        <v>14735</v>
      </c>
      <c r="D26" s="535">
        <f t="shared" si="2"/>
        <v>14735</v>
      </c>
      <c r="E26" s="524"/>
    </row>
    <row r="27" spans="1:5" ht="15.75" customHeight="1">
      <c r="A27" s="550">
        <v>516</v>
      </c>
      <c r="B27" s="551">
        <f>SUM(B21:B26)</f>
        <v>2000</v>
      </c>
      <c r="C27" s="545">
        <f>SUM(C21:C26)</f>
        <v>41941</v>
      </c>
      <c r="D27" s="552">
        <f>SUM(D20:D26)</f>
        <v>43941</v>
      </c>
      <c r="E27" s="524"/>
    </row>
    <row r="28" spans="1:5" s="421" customFormat="1" ht="0.75" customHeight="1">
      <c r="A28" s="553"/>
      <c r="B28" s="554"/>
      <c r="C28" s="555"/>
      <c r="D28" s="535"/>
      <c r="E28" s="432"/>
    </row>
    <row r="29" spans="1:5" ht="15.75" customHeight="1">
      <c r="A29" s="549" t="s">
        <v>12</v>
      </c>
      <c r="B29" s="176">
        <v>0</v>
      </c>
      <c r="C29" s="135">
        <v>5143</v>
      </c>
      <c r="D29" s="535">
        <f>SUM(B29:C29)</f>
        <v>5143</v>
      </c>
      <c r="E29" s="524"/>
    </row>
    <row r="30" spans="1:5" ht="15.75" customHeight="1">
      <c r="A30" s="549" t="s">
        <v>38</v>
      </c>
      <c r="B30" s="556">
        <v>0</v>
      </c>
      <c r="C30" s="557">
        <v>140</v>
      </c>
      <c r="D30" s="535">
        <f>SUM(B30:C30)</f>
        <v>140</v>
      </c>
      <c r="E30" s="524"/>
    </row>
    <row r="31" spans="1:5" ht="15.75" customHeight="1">
      <c r="A31" s="543">
        <v>517</v>
      </c>
      <c r="B31" s="551">
        <f>SUM(B29:B30)</f>
        <v>0</v>
      </c>
      <c r="C31" s="558">
        <f>SUM(C29:C30)</f>
        <v>5283</v>
      </c>
      <c r="D31" s="530">
        <f>SUM(D28:D30)</f>
        <v>5283</v>
      </c>
      <c r="E31" s="524"/>
    </row>
    <row r="32" spans="1:5" ht="16.5" customHeight="1">
      <c r="A32" s="547"/>
      <c r="B32" s="554"/>
      <c r="C32" s="555"/>
      <c r="D32" s="535"/>
      <c r="E32" s="524"/>
    </row>
    <row r="33" spans="1:5" ht="15.75" customHeight="1">
      <c r="A33" s="288" t="s">
        <v>857</v>
      </c>
      <c r="B33" s="559">
        <v>0</v>
      </c>
      <c r="C33" s="555">
        <v>25</v>
      </c>
      <c r="D33" s="535">
        <f>SUM(B33:C33)</f>
        <v>25</v>
      </c>
      <c r="E33" s="524"/>
    </row>
    <row r="34" spans="1:5" s="421" customFormat="1" ht="15.75" customHeight="1">
      <c r="A34" s="560">
        <v>519</v>
      </c>
      <c r="B34" s="551">
        <f>SUM(B28:B33)</f>
        <v>0</v>
      </c>
      <c r="C34" s="558">
        <f>SUM(C32:C33)</f>
        <v>25</v>
      </c>
      <c r="D34" s="561">
        <f>SUM(C34)</f>
        <v>25</v>
      </c>
      <c r="E34" s="432"/>
    </row>
    <row r="35" spans="1:5" s="421" customFormat="1" ht="0.75" customHeight="1">
      <c r="A35" s="547"/>
      <c r="B35" s="554"/>
      <c r="C35" s="555">
        <v>50</v>
      </c>
      <c r="D35" s="535"/>
      <c r="E35" s="432"/>
    </row>
    <row r="36" spans="1:5" ht="15.75" customHeight="1">
      <c r="A36" s="549" t="s">
        <v>70</v>
      </c>
      <c r="B36" s="176">
        <v>0</v>
      </c>
      <c r="C36" s="135">
        <v>50</v>
      </c>
      <c r="D36" s="535">
        <f>SUM(B36:C36)</f>
        <v>50</v>
      </c>
      <c r="E36" s="524"/>
    </row>
    <row r="37" spans="1:5" ht="15.75" customHeight="1">
      <c r="A37" s="549" t="s">
        <v>858</v>
      </c>
      <c r="B37" s="176">
        <v>0</v>
      </c>
      <c r="C37" s="135">
        <v>50</v>
      </c>
      <c r="D37" s="535">
        <f>SUM(B37:C37)</f>
        <v>50</v>
      </c>
      <c r="E37" s="524"/>
    </row>
    <row r="38" spans="1:5" ht="15.75" customHeight="1">
      <c r="A38" s="543">
        <v>536</v>
      </c>
      <c r="B38" s="544">
        <f>SUM(B36:B37)</f>
        <v>0</v>
      </c>
      <c r="C38" s="562">
        <f>SUM(C36:C37)</f>
        <v>100</v>
      </c>
      <c r="D38" s="530">
        <f>SUM(C38)</f>
        <v>100</v>
      </c>
      <c r="E38" s="563"/>
    </row>
    <row r="39" spans="1:5" s="421" customFormat="1" ht="15.75" customHeight="1">
      <c r="A39" s="547"/>
      <c r="B39" s="548">
        <v>0</v>
      </c>
      <c r="C39" s="135"/>
      <c r="D39" s="535">
        <f>SUM(B39:C39)</f>
        <v>0</v>
      </c>
      <c r="E39" s="432"/>
    </row>
    <row r="40" spans="1:5" ht="15.75" customHeight="1">
      <c r="A40" s="549" t="s">
        <v>4</v>
      </c>
      <c r="B40" s="176">
        <v>0</v>
      </c>
      <c r="C40" s="135">
        <v>450</v>
      </c>
      <c r="D40" s="535">
        <f>SUM(B40:C40)</f>
        <v>450</v>
      </c>
      <c r="E40" s="524"/>
    </row>
    <row r="41" spans="1:5" ht="15.75" customHeight="1">
      <c r="A41" s="549" t="s">
        <v>859</v>
      </c>
      <c r="B41" s="176">
        <v>0</v>
      </c>
      <c r="C41" s="135">
        <v>2150</v>
      </c>
      <c r="D41" s="535">
        <f>SUM(B41:C41)</f>
        <v>2150</v>
      </c>
      <c r="E41" s="524"/>
    </row>
    <row r="42" spans="1:5" ht="15.75" customHeight="1">
      <c r="A42" s="549" t="s">
        <v>111</v>
      </c>
      <c r="B42" s="176">
        <v>0</v>
      </c>
      <c r="C42" s="135">
        <v>1700</v>
      </c>
      <c r="D42" s="535">
        <f>SUM(B42:C42)</f>
        <v>1700</v>
      </c>
      <c r="E42" s="524"/>
    </row>
    <row r="43" spans="1:5" ht="15.75" customHeight="1" thickBot="1">
      <c r="A43" s="564">
        <v>612</v>
      </c>
      <c r="B43" s="565">
        <f>SUM(B39:B42)</f>
        <v>0</v>
      </c>
      <c r="C43" s="558">
        <f>SUM(C39:C42)</f>
        <v>4300</v>
      </c>
      <c r="D43" s="566">
        <f>SUM(C43)</f>
        <v>4300</v>
      </c>
      <c r="E43" s="524"/>
    </row>
    <row r="44" spans="1:5" ht="24.75" customHeight="1" thickBot="1" thickTop="1">
      <c r="A44" s="567" t="s">
        <v>6</v>
      </c>
      <c r="B44" s="568">
        <f>B4+B11+B19+B27+B31+B34+B38+B43</f>
        <v>2000</v>
      </c>
      <c r="C44" s="569">
        <f>SUM(C4,C11,C19,C27,C31,C34,C38,C43)</f>
        <v>63111</v>
      </c>
      <c r="D44" s="570">
        <f>SUM(D4,D11,D19,D27,D31,D34,D38,D43)</f>
        <v>65111</v>
      </c>
      <c r="E44" s="524"/>
    </row>
    <row r="45" spans="1:5" ht="12.75">
      <c r="A45" s="571"/>
      <c r="B45" s="571"/>
      <c r="C45" s="572"/>
      <c r="D45" s="114"/>
      <c r="E45" s="524"/>
    </row>
    <row r="46" spans="1:5" ht="12.75">
      <c r="A46" s="571"/>
      <c r="B46" s="571"/>
      <c r="C46" s="571"/>
      <c r="D46" s="114"/>
      <c r="E46" s="524"/>
    </row>
    <row r="47" spans="1:5" ht="12.75">
      <c r="A47" s="571"/>
      <c r="B47" s="571"/>
      <c r="C47" s="571"/>
      <c r="D47" s="114"/>
      <c r="E47" s="524"/>
    </row>
    <row r="48" spans="1:5" ht="12.75">
      <c r="A48" s="571"/>
      <c r="B48" s="571"/>
      <c r="C48" s="571"/>
      <c r="D48" s="114"/>
      <c r="E48" s="524"/>
    </row>
    <row r="49" spans="1:5" ht="12.75">
      <c r="A49" s="571"/>
      <c r="B49" s="571"/>
      <c r="C49" s="571"/>
      <c r="D49" s="114"/>
      <c r="E49" s="524"/>
    </row>
    <row r="50" spans="1:5" ht="12.75">
      <c r="A50" s="571"/>
      <c r="B50" s="571"/>
      <c r="C50" s="571"/>
      <c r="D50" s="114"/>
      <c r="E50" s="524"/>
    </row>
    <row r="51" spans="1:5" ht="12.75">
      <c r="A51" s="571"/>
      <c r="B51" s="571"/>
      <c r="C51" s="571"/>
      <c r="D51" s="114"/>
      <c r="E51" s="524"/>
    </row>
    <row r="52" spans="1:5" ht="12.75">
      <c r="A52" s="571"/>
      <c r="B52" s="571"/>
      <c r="C52" s="571"/>
      <c r="D52" s="114"/>
      <c r="E52" s="524"/>
    </row>
    <row r="53" spans="1:5" ht="12.75">
      <c r="A53" s="573"/>
      <c r="B53" s="573"/>
      <c r="C53" s="573"/>
      <c r="D53" s="114"/>
      <c r="E53" s="524"/>
    </row>
    <row r="54" spans="1:5" ht="12.75">
      <c r="A54" s="571"/>
      <c r="B54" s="571"/>
      <c r="C54" s="571"/>
      <c r="D54" s="114"/>
      <c r="E54" s="524"/>
    </row>
    <row r="55" spans="1:5" ht="18">
      <c r="A55" s="574"/>
      <c r="B55" s="574"/>
      <c r="C55" s="574"/>
      <c r="D55" s="575"/>
      <c r="E55" s="524"/>
    </row>
    <row r="56" spans="1:5" ht="12.75">
      <c r="A56" s="571"/>
      <c r="B56" s="571"/>
      <c r="C56" s="571"/>
      <c r="D56" s="233"/>
      <c r="E56" s="524"/>
    </row>
    <row r="57" spans="1:5" ht="18">
      <c r="A57" s="574"/>
      <c r="B57" s="574"/>
      <c r="C57" s="574"/>
      <c r="D57" s="575"/>
      <c r="E57" s="524"/>
    </row>
    <row r="58" spans="1:5" ht="12.75">
      <c r="A58" s="524"/>
      <c r="B58" s="524"/>
      <c r="C58" s="524"/>
      <c r="D58" s="524"/>
      <c r="E58" s="524"/>
    </row>
  </sheetData>
  <sheetProtection/>
  <mergeCells count="1">
    <mergeCell ref="A1:C1"/>
  </mergeCells>
  <printOptions horizontalCentered="1"/>
  <pageMargins left="0.2755905511811024" right="0.2362204724409449" top="0.4330708661417323" bottom="0.4724409448818898" header="0.2362204724409449" footer="0.2362204724409449"/>
  <pageSetup horizontalDpi="600" verticalDpi="600" orientation="portrait" paperSize="9" scale="103" r:id="rId1"/>
  <headerFooter alignWithMargins="0">
    <oddFooter>&amp;L&amp;"Times New Roman CE,Obyčejné"&amp;9Rozpočet na rok 2011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2"/>
  <sheetViews>
    <sheetView view="pageBreakPreview" zoomScale="106" zoomScaleSheetLayoutView="106" workbookViewId="0" topLeftCell="B1">
      <pane ySplit="2" topLeftCell="A241" activePane="bottomLeft" state="frozen"/>
      <selection pane="topLeft" activeCell="B1" sqref="B1"/>
      <selection pane="bottomLeft" activeCell="B187" sqref="B187"/>
    </sheetView>
  </sheetViews>
  <sheetFormatPr defaultColWidth="9.00390625" defaultRowHeight="12.75"/>
  <cols>
    <col min="1" max="1" width="6.125" style="303" hidden="1" customWidth="1"/>
    <col min="2" max="2" width="45.75390625" style="220" customWidth="1"/>
    <col min="3" max="3" width="15.625" style="220" customWidth="1"/>
    <col min="4" max="4" width="11.875" style="220" customWidth="1"/>
    <col min="5" max="5" width="11.75390625" style="220" customWidth="1"/>
    <col min="6" max="8" width="11.875" style="220" customWidth="1"/>
    <col min="9" max="10" width="9.125" style="220" customWidth="1"/>
    <col min="11" max="11" width="13.875" style="220" customWidth="1"/>
    <col min="12" max="16384" width="9.125" style="220" customWidth="1"/>
  </cols>
  <sheetData>
    <row r="1" spans="2:7" ht="28.5" customHeight="1">
      <c r="B1" s="1472" t="s">
        <v>566</v>
      </c>
      <c r="C1" s="1473"/>
      <c r="D1" s="1473"/>
      <c r="E1" s="1473"/>
      <c r="F1" s="1473"/>
      <c r="G1" s="304" t="s">
        <v>396</v>
      </c>
    </row>
    <row r="2" spans="1:7" ht="25.5">
      <c r="A2" s="305"/>
      <c r="B2" s="306" t="s">
        <v>479</v>
      </c>
      <c r="C2" s="243" t="s">
        <v>147</v>
      </c>
      <c r="D2" s="89" t="s">
        <v>558</v>
      </c>
      <c r="E2" s="250" t="s">
        <v>601</v>
      </c>
      <c r="F2" s="307" t="s">
        <v>602</v>
      </c>
      <c r="G2" s="308" t="s">
        <v>559</v>
      </c>
    </row>
    <row r="3" spans="1:7" ht="22.5" customHeight="1">
      <c r="A3" s="305"/>
      <c r="B3" s="684" t="s">
        <v>820</v>
      </c>
      <c r="C3" s="329" t="s">
        <v>57</v>
      </c>
      <c r="D3" s="1107">
        <v>0</v>
      </c>
      <c r="E3" s="1108">
        <v>0</v>
      </c>
      <c r="F3" s="1108">
        <v>0</v>
      </c>
      <c r="G3" s="123">
        <f>'01'!D12-'01'!D11</f>
        <v>700</v>
      </c>
    </row>
    <row r="4" spans="1:7" ht="22.5" customHeight="1">
      <c r="A4" s="305"/>
      <c r="B4" s="681"/>
      <c r="C4" s="329" t="s">
        <v>204</v>
      </c>
      <c r="D4" s="1222">
        <v>0</v>
      </c>
      <c r="E4" s="493">
        <v>0</v>
      </c>
      <c r="F4" s="493">
        <v>0</v>
      </c>
      <c r="G4" s="1223">
        <f>'01'!D11</f>
        <v>3251</v>
      </c>
    </row>
    <row r="5" spans="1:7" ht="22.5" customHeight="1">
      <c r="A5" s="305"/>
      <c r="B5" s="685" t="s">
        <v>610</v>
      </c>
      <c r="C5" s="308"/>
      <c r="D5" s="356">
        <f>SUM(D3:D4)</f>
        <v>0</v>
      </c>
      <c r="E5" s="356">
        <f>SUM(E3:E4)</f>
        <v>0</v>
      </c>
      <c r="F5" s="356">
        <f>SUM(F3:F4)</f>
        <v>0</v>
      </c>
      <c r="G5" s="356">
        <f>SUM(G3:G4)</f>
        <v>3951</v>
      </c>
    </row>
    <row r="6" spans="1:7" ht="16.5" customHeight="1">
      <c r="A6" s="1474" t="s">
        <v>397</v>
      </c>
      <c r="B6" s="678" t="s">
        <v>481</v>
      </c>
      <c r="C6" s="329" t="s">
        <v>57</v>
      </c>
      <c r="D6" s="229">
        <v>1080</v>
      </c>
      <c r="E6" s="679">
        <f>'[7]výdaje  skutečné 2010'!$H$6</f>
        <v>705</v>
      </c>
      <c r="F6" s="679">
        <f>'[7]výdaje  skutečné 2010'!$L$6</f>
        <v>597.5</v>
      </c>
      <c r="G6" s="140">
        <v>0</v>
      </c>
    </row>
    <row r="7" spans="1:7" ht="16.5" customHeight="1">
      <c r="A7" s="1470"/>
      <c r="B7" s="329" t="s">
        <v>482</v>
      </c>
      <c r="C7" s="263" t="s">
        <v>204</v>
      </c>
      <c r="D7" s="221">
        <v>1500</v>
      </c>
      <c r="E7" s="350">
        <f>'[7]výdaje  skutečné 2010'!$I$6</f>
        <v>500</v>
      </c>
      <c r="F7" s="350">
        <f>'[7]výdaje  skutečné 2010'!$M$6</f>
        <v>454.5</v>
      </c>
      <c r="G7" s="139">
        <v>0</v>
      </c>
    </row>
    <row r="8" spans="1:7" ht="16.5" customHeight="1">
      <c r="A8" s="1471"/>
      <c r="B8" s="331" t="s">
        <v>398</v>
      </c>
      <c r="C8" s="351"/>
      <c r="D8" s="223">
        <f>SUM(D6:D7)</f>
        <v>2580</v>
      </c>
      <c r="E8" s="223">
        <f>SUM(E6:E7)</f>
        <v>1205</v>
      </c>
      <c r="F8" s="223">
        <f>SUM(F6:F7)</f>
        <v>1052</v>
      </c>
      <c r="G8" s="138">
        <f>SUM(G6:G7)</f>
        <v>0</v>
      </c>
    </row>
    <row r="9" spans="1:7" ht="16.5" customHeight="1">
      <c r="A9" s="1471"/>
      <c r="B9" s="252" t="s">
        <v>399</v>
      </c>
      <c r="C9" s="252" t="s">
        <v>57</v>
      </c>
      <c r="D9" s="311">
        <v>2295</v>
      </c>
      <c r="E9" s="312">
        <f>'[7]výdaje  skutečné 2010'!$H$7</f>
        <v>712.9</v>
      </c>
      <c r="F9" s="312">
        <f>'[7]výdaje  skutečné 2010'!$L$7</f>
        <v>712.8</v>
      </c>
      <c r="G9" s="312">
        <f>'01'!C20</f>
        <v>2900</v>
      </c>
    </row>
    <row r="10" spans="1:7" ht="16.5" customHeight="1">
      <c r="A10" s="1471"/>
      <c r="B10" s="684" t="s">
        <v>830</v>
      </c>
      <c r="C10" s="329" t="s">
        <v>57</v>
      </c>
      <c r="D10" s="1107">
        <v>0</v>
      </c>
      <c r="E10" s="1108">
        <v>0</v>
      </c>
      <c r="F10" s="1108">
        <v>0</v>
      </c>
      <c r="G10" s="123">
        <f>'01'!D25+'01'!D28</f>
        <v>257</v>
      </c>
    </row>
    <row r="11" spans="1:7" ht="0.75" customHeight="1">
      <c r="A11" s="1471"/>
      <c r="B11" s="681"/>
      <c r="C11" s="329" t="s">
        <v>204</v>
      </c>
      <c r="D11" s="1222">
        <v>0</v>
      </c>
      <c r="E11" s="493">
        <v>0</v>
      </c>
      <c r="F11" s="493">
        <v>0</v>
      </c>
      <c r="G11" s="1223">
        <f>'01'!D31</f>
        <v>0</v>
      </c>
    </row>
    <row r="12" spans="1:7" ht="16.5" customHeight="1" hidden="1">
      <c r="A12" s="1471"/>
      <c r="B12" s="685" t="s">
        <v>611</v>
      </c>
      <c r="C12" s="308"/>
      <c r="D12" s="356">
        <f>SUM(D10:D11)</f>
        <v>0</v>
      </c>
      <c r="E12" s="356">
        <f>SUM(E10:E11)</f>
        <v>0</v>
      </c>
      <c r="F12" s="356">
        <f>SUM(F10:F11)</f>
        <v>0</v>
      </c>
      <c r="G12" s="356">
        <f>SUM(G10:G11)</f>
        <v>257</v>
      </c>
    </row>
    <row r="13" spans="1:7" ht="16.5" customHeight="1">
      <c r="A13" s="1471"/>
      <c r="B13" s="1475" t="s">
        <v>485</v>
      </c>
      <c r="C13" s="309" t="s">
        <v>57</v>
      </c>
      <c r="D13" s="224">
        <f>D6+D9</f>
        <v>3375</v>
      </c>
      <c r="E13" s="93">
        <f>E6+E9+E3+E10</f>
        <v>1417.9</v>
      </c>
      <c r="F13" s="93">
        <f>F6+F9+F3</f>
        <v>1310.3</v>
      </c>
      <c r="G13" s="93">
        <f>G3+G6+G9+G10</f>
        <v>3857</v>
      </c>
    </row>
    <row r="14" spans="1:7" ht="16.5" customHeight="1">
      <c r="A14" s="1471"/>
      <c r="B14" s="1476"/>
      <c r="C14" s="321" t="s">
        <v>204</v>
      </c>
      <c r="D14" s="222">
        <f>SUM(D7)</f>
        <v>1500</v>
      </c>
      <c r="E14" s="222">
        <f>E7+E4+E11</f>
        <v>500</v>
      </c>
      <c r="F14" s="222">
        <f>F7+F4</f>
        <v>454.5</v>
      </c>
      <c r="G14" s="222">
        <f>G7+G4</f>
        <v>3251</v>
      </c>
    </row>
    <row r="15" spans="1:7" ht="16.5" customHeight="1" thickBot="1">
      <c r="A15" s="1471"/>
      <c r="B15" s="1477"/>
      <c r="C15" s="361"/>
      <c r="D15" s="362">
        <f>SUM(D13:D14)</f>
        <v>4875</v>
      </c>
      <c r="E15" s="362">
        <f>SUM(E13:E14)</f>
        <v>1917.9</v>
      </c>
      <c r="F15" s="362">
        <f>SUM(F13:F14)</f>
        <v>1764.8</v>
      </c>
      <c r="G15" s="362">
        <f>SUM(G13:G14)</f>
        <v>7108</v>
      </c>
    </row>
    <row r="16" spans="1:7" ht="16.5" customHeight="1">
      <c r="A16" s="314" t="s">
        <v>400</v>
      </c>
      <c r="B16" s="329" t="s">
        <v>188</v>
      </c>
      <c r="C16" s="329" t="s">
        <v>57</v>
      </c>
      <c r="D16" s="229">
        <v>55375</v>
      </c>
      <c r="E16" s="140">
        <f>'[7]výdaje  skutečné 2010'!$H$9</f>
        <v>90610</v>
      </c>
      <c r="F16" s="140">
        <f>'[7]výdaje  skutečné 2010'!$L$9</f>
        <v>90166.7</v>
      </c>
      <c r="G16" s="140">
        <v>0</v>
      </c>
    </row>
    <row r="17" spans="1:7" ht="16.5" customHeight="1">
      <c r="A17" s="305"/>
      <c r="B17" s="329"/>
      <c r="C17" s="329" t="s">
        <v>204</v>
      </c>
      <c r="D17" s="221">
        <v>2300</v>
      </c>
      <c r="E17" s="139">
        <f>'[7]výdaje  skutečné 2010'!$I$9</f>
        <v>3549</v>
      </c>
      <c r="F17" s="139">
        <f>'[7]výdaje  skutečné 2010'!$M$9</f>
        <v>3548</v>
      </c>
      <c r="G17" s="139">
        <v>0</v>
      </c>
    </row>
    <row r="18" spans="1:7" ht="16.5" customHeight="1">
      <c r="A18" s="305"/>
      <c r="B18" s="331" t="s">
        <v>148</v>
      </c>
      <c r="C18" s="351"/>
      <c r="D18" s="221">
        <f>SUM(D16:D17)</f>
        <v>57675</v>
      </c>
      <c r="E18" s="223">
        <f>SUM(E16:E17)</f>
        <v>94159</v>
      </c>
      <c r="F18" s="223">
        <f>SUM(F16:F17)</f>
        <v>93714.7</v>
      </c>
      <c r="G18" s="138">
        <f>SUM(G16:G17)</f>
        <v>0</v>
      </c>
    </row>
    <row r="19" spans="1:7" ht="16.5" customHeight="1">
      <c r="A19" s="305"/>
      <c r="B19" s="331" t="s">
        <v>464</v>
      </c>
      <c r="C19" s="329" t="s">
        <v>204</v>
      </c>
      <c r="D19" s="229">
        <v>47400</v>
      </c>
      <c r="E19" s="231">
        <f>'[7]výdaje  skutečné 2010'!$I$10</f>
        <v>27502.7</v>
      </c>
      <c r="F19" s="231">
        <f>'[7]výdaje  skutečné 2010'!$M$10</f>
        <v>27480.6</v>
      </c>
      <c r="G19" s="141">
        <f>'0221, 0232'!D5</f>
        <v>9800</v>
      </c>
    </row>
    <row r="20" spans="1:7" ht="16.5" customHeight="1">
      <c r="A20" s="1470" t="s">
        <v>401</v>
      </c>
      <c r="B20" s="323" t="s">
        <v>229</v>
      </c>
      <c r="C20" s="323" t="s">
        <v>57</v>
      </c>
      <c r="D20" s="231">
        <v>447</v>
      </c>
      <c r="E20" s="141">
        <f>'[7]výdaje  skutečné 2010'!$H$11</f>
        <v>281.6</v>
      </c>
      <c r="F20" s="141">
        <f>'[7]výdaje  skutečné 2010'!$L$11</f>
        <v>266.5</v>
      </c>
      <c r="G20" s="141">
        <v>0</v>
      </c>
    </row>
    <row r="21" spans="1:7" ht="16.5" customHeight="1">
      <c r="A21" s="1470"/>
      <c r="B21" s="329"/>
      <c r="C21" s="263" t="s">
        <v>61</v>
      </c>
      <c r="D21" s="221">
        <v>800</v>
      </c>
      <c r="E21" s="139">
        <f>'[7]výdaje  skutečné 2010'!$J$11</f>
        <v>647</v>
      </c>
      <c r="F21" s="139">
        <f>'[7]výdaje  skutečné 2010'!$N$11</f>
        <v>647</v>
      </c>
      <c r="G21" s="139">
        <v>0</v>
      </c>
    </row>
    <row r="22" spans="1:7" ht="16.5" customHeight="1">
      <c r="A22" s="1471"/>
      <c r="B22" s="331" t="s">
        <v>149</v>
      </c>
      <c r="C22" s="351"/>
      <c r="D22" s="221">
        <f>SUM(D20,D21)</f>
        <v>1247</v>
      </c>
      <c r="E22" s="223">
        <f>SUM(E20:E21)</f>
        <v>928.6</v>
      </c>
      <c r="F22" s="223">
        <f>SUM(F20:F21)</f>
        <v>913.5</v>
      </c>
      <c r="G22" s="138">
        <f>SUM(G20:G21)</f>
        <v>0</v>
      </c>
    </row>
    <row r="23" spans="1:7" ht="16.5" customHeight="1">
      <c r="A23" s="1471"/>
      <c r="B23" s="684" t="s">
        <v>744</v>
      </c>
      <c r="C23" s="323" t="s">
        <v>57</v>
      </c>
      <c r="D23" s="1107">
        <v>0</v>
      </c>
      <c r="E23" s="1108">
        <v>0</v>
      </c>
      <c r="F23" s="1108">
        <v>0</v>
      </c>
      <c r="G23" s="123">
        <f>'0221, 0232'!H24-'0221, 0232'!H23-'0221, 0232'!H20</f>
        <v>34397</v>
      </c>
    </row>
    <row r="24" spans="1:7" ht="16.5" customHeight="1">
      <c r="A24" s="1471"/>
      <c r="B24" s="681"/>
      <c r="C24" s="329" t="s">
        <v>204</v>
      </c>
      <c r="D24" s="626">
        <v>0</v>
      </c>
      <c r="E24" s="682">
        <v>0</v>
      </c>
      <c r="F24" s="682">
        <v>0</v>
      </c>
      <c r="G24" s="683">
        <f>'0221, 0232'!H23</f>
        <v>80</v>
      </c>
    </row>
    <row r="25" spans="1:7" ht="16.5" customHeight="1">
      <c r="A25" s="1471"/>
      <c r="B25" s="926"/>
      <c r="C25" s="263" t="s">
        <v>61</v>
      </c>
      <c r="D25" s="626">
        <v>0</v>
      </c>
      <c r="E25" s="682">
        <v>0</v>
      </c>
      <c r="F25" s="682">
        <v>0</v>
      </c>
      <c r="G25" s="683">
        <f>'0221, 0232'!H20</f>
        <v>700</v>
      </c>
    </row>
    <row r="26" spans="1:7" ht="16.5" customHeight="1">
      <c r="A26" s="1471"/>
      <c r="B26" s="685" t="s">
        <v>612</v>
      </c>
      <c r="C26" s="308"/>
      <c r="D26" s="356">
        <f>SUM(D23:D25)</f>
        <v>0</v>
      </c>
      <c r="E26" s="356">
        <f>SUM(E23:E24)</f>
        <v>0</v>
      </c>
      <c r="F26" s="356">
        <f>SUM(F23:F24)</f>
        <v>0</v>
      </c>
      <c r="G26" s="356">
        <f>SUM(G23:G25)</f>
        <v>35177</v>
      </c>
    </row>
    <row r="27" spans="1:7" ht="16.5" customHeight="1">
      <c r="A27" s="1471"/>
      <c r="B27" s="684" t="s">
        <v>831</v>
      </c>
      <c r="C27" s="329" t="s">
        <v>57</v>
      </c>
      <c r="D27" s="1107">
        <v>0</v>
      </c>
      <c r="E27" s="1108">
        <v>0</v>
      </c>
      <c r="F27" s="1108">
        <v>0</v>
      </c>
      <c r="G27" s="123">
        <f>'0233'!L22-'0233'!L21</f>
        <v>42420</v>
      </c>
    </row>
    <row r="28" spans="1:7" ht="16.5" customHeight="1">
      <c r="A28" s="1471"/>
      <c r="B28" s="681"/>
      <c r="C28" s="329" t="s">
        <v>204</v>
      </c>
      <c r="D28" s="1222">
        <v>0</v>
      </c>
      <c r="E28" s="493">
        <v>0</v>
      </c>
      <c r="F28" s="493">
        <v>0</v>
      </c>
      <c r="G28" s="1223">
        <f>'0233'!L21</f>
        <v>11201.9</v>
      </c>
    </row>
    <row r="29" spans="1:7" ht="16.5" customHeight="1">
      <c r="A29" s="1471"/>
      <c r="B29" s="685" t="s">
        <v>613</v>
      </c>
      <c r="C29" s="308"/>
      <c r="D29" s="356">
        <f>SUM(D27:D28)</f>
        <v>0</v>
      </c>
      <c r="E29" s="356">
        <f>SUM(E27:E28)</f>
        <v>0</v>
      </c>
      <c r="F29" s="356">
        <f>SUM(F27:F28)</f>
        <v>0</v>
      </c>
      <c r="G29" s="356">
        <f>SUM(G27:G28)</f>
        <v>53621.9</v>
      </c>
    </row>
    <row r="30" spans="1:7" ht="16.5" customHeight="1">
      <c r="A30" s="1471"/>
      <c r="B30" s="1475" t="s">
        <v>248</v>
      </c>
      <c r="C30" s="309" t="s">
        <v>57</v>
      </c>
      <c r="D30" s="224">
        <f>SUM(D16+D20)</f>
        <v>55822</v>
      </c>
      <c r="E30" s="93">
        <f>SUM(E16+E20+E23+E27)</f>
        <v>90891.6</v>
      </c>
      <c r="F30" s="93">
        <f>SUM(F16+F20)</f>
        <v>90433.2</v>
      </c>
      <c r="G30" s="93">
        <f>G16+G20+G23+G27</f>
        <v>76817</v>
      </c>
    </row>
    <row r="31" spans="1:7" ht="16.5" customHeight="1">
      <c r="A31" s="1471"/>
      <c r="B31" s="1480"/>
      <c r="C31" s="253" t="s">
        <v>204</v>
      </c>
      <c r="D31" s="225">
        <f>SUM(D17+D19)</f>
        <v>49700</v>
      </c>
      <c r="E31" s="225">
        <f>E17+E19+E24+E28</f>
        <v>31051.7</v>
      </c>
      <c r="F31" s="225">
        <f>SUM(F17+F19)</f>
        <v>31028.6</v>
      </c>
      <c r="G31" s="91">
        <f>SUM(G17)+G19+G24+G28</f>
        <v>21081.9</v>
      </c>
    </row>
    <row r="32" spans="1:7" ht="16.5" customHeight="1">
      <c r="A32" s="1471"/>
      <c r="B32" s="1480"/>
      <c r="C32" s="321" t="s">
        <v>61</v>
      </c>
      <c r="D32" s="222">
        <f>D21</f>
        <v>800</v>
      </c>
      <c r="E32" s="92">
        <f>E21</f>
        <v>647</v>
      </c>
      <c r="F32" s="92">
        <f>F21</f>
        <v>647</v>
      </c>
      <c r="G32" s="92">
        <f>G25</f>
        <v>700</v>
      </c>
    </row>
    <row r="33" spans="1:7" ht="16.5" customHeight="1" thickBot="1">
      <c r="A33" s="1471"/>
      <c r="B33" s="1481"/>
      <c r="C33" s="365"/>
      <c r="D33" s="362">
        <f>SUM(D30,D31,D32)</f>
        <v>106322</v>
      </c>
      <c r="E33" s="362">
        <f>SUM(E30,E31,E32)</f>
        <v>122590.3</v>
      </c>
      <c r="F33" s="362">
        <f>SUM(F30,F31,F32)</f>
        <v>122108.79999999999</v>
      </c>
      <c r="G33" s="362">
        <f>SUM(G30,G31,G32)</f>
        <v>98598.9</v>
      </c>
    </row>
    <row r="34" spans="1:7" ht="19.5" customHeight="1">
      <c r="A34" s="1474" t="s">
        <v>402</v>
      </c>
      <c r="B34" s="263" t="s">
        <v>230</v>
      </c>
      <c r="C34" s="364" t="s">
        <v>57</v>
      </c>
      <c r="D34" s="221">
        <v>14800</v>
      </c>
      <c r="E34" s="139">
        <f>'[7]výdaje  skutečné 2010'!$H$13</f>
        <v>1221.1</v>
      </c>
      <c r="F34" s="139">
        <f>'[7]výdaje  skutečné 2010'!$L$13</f>
        <v>1221</v>
      </c>
      <c r="G34" s="139">
        <v>0</v>
      </c>
    </row>
    <row r="35" spans="1:7" ht="16.5" customHeight="1" hidden="1">
      <c r="A35" s="1470"/>
      <c r="B35" s="323"/>
      <c r="C35" s="352" t="s">
        <v>204</v>
      </c>
      <c r="D35" s="221">
        <v>0</v>
      </c>
      <c r="E35" s="139">
        <v>0</v>
      </c>
      <c r="F35" s="139">
        <v>0</v>
      </c>
      <c r="G35" s="139">
        <v>0</v>
      </c>
    </row>
    <row r="36" spans="1:7" ht="19.5" customHeight="1" hidden="1">
      <c r="A36" s="305"/>
      <c r="B36" s="331" t="s">
        <v>150</v>
      </c>
      <c r="C36" s="351"/>
      <c r="D36" s="223">
        <f>SUM(D34,D35)</f>
        <v>14800</v>
      </c>
      <c r="E36" s="223">
        <f>SUM(E34:E35)</f>
        <v>1221.1</v>
      </c>
      <c r="F36" s="223">
        <f>SUM(F34:F35)</f>
        <v>1221</v>
      </c>
      <c r="G36" s="138">
        <f>SUM(G34:G35)</f>
        <v>0</v>
      </c>
    </row>
    <row r="37" spans="1:7" ht="22.5" customHeight="1">
      <c r="A37" s="319" t="s">
        <v>403</v>
      </c>
      <c r="B37" s="252" t="s">
        <v>291</v>
      </c>
      <c r="C37" s="252" t="s">
        <v>204</v>
      </c>
      <c r="D37" s="221">
        <v>0</v>
      </c>
      <c r="E37" s="139">
        <f>'[7]výdaje  skutečné 2010'!$I$14</f>
        <v>8660</v>
      </c>
      <c r="F37" s="139">
        <f>'[7]výdaje  skutečné 2010'!$M$14</f>
        <v>8324</v>
      </c>
      <c r="G37" s="138">
        <f>'0321, 0331'!C5</f>
        <v>15000</v>
      </c>
    </row>
    <row r="38" spans="1:7" ht="22.5" customHeight="1">
      <c r="A38" s="319"/>
      <c r="B38" s="684" t="s">
        <v>821</v>
      </c>
      <c r="C38" s="329" t="s">
        <v>57</v>
      </c>
      <c r="D38" s="1107">
        <v>0</v>
      </c>
      <c r="E38" s="1224">
        <v>0</v>
      </c>
      <c r="F38" s="1224">
        <v>0</v>
      </c>
      <c r="G38" s="985">
        <f>'0321, 0331'!F19-'0321, 0331'!F18</f>
        <v>8700</v>
      </c>
    </row>
    <row r="39" spans="1:7" ht="22.5" customHeight="1">
      <c r="A39" s="319"/>
      <c r="B39" s="681"/>
      <c r="C39" s="329" t="s">
        <v>204</v>
      </c>
      <c r="D39" s="1222">
        <v>0</v>
      </c>
      <c r="E39" s="1225">
        <v>0</v>
      </c>
      <c r="F39" s="1225">
        <v>0</v>
      </c>
      <c r="G39" s="1226">
        <f>'0321, 0331'!F18</f>
        <v>1800</v>
      </c>
    </row>
    <row r="40" spans="1:7" ht="22.5" customHeight="1">
      <c r="A40" s="319"/>
      <c r="B40" s="685" t="s">
        <v>822</v>
      </c>
      <c r="C40" s="308"/>
      <c r="D40" s="356">
        <f>SUM(D38:D39)</f>
        <v>0</v>
      </c>
      <c r="E40" s="356">
        <f>SUM(E38:E39)</f>
        <v>0</v>
      </c>
      <c r="F40" s="356">
        <f>SUM(F38:F39)</f>
        <v>0</v>
      </c>
      <c r="G40" s="356">
        <f>SUM(G38:G39)</f>
        <v>10500</v>
      </c>
    </row>
    <row r="41" spans="1:7" ht="16.5" customHeight="1">
      <c r="A41" s="1471"/>
      <c r="B41" s="1475" t="s">
        <v>247</v>
      </c>
      <c r="C41" s="309" t="s">
        <v>57</v>
      </c>
      <c r="D41" s="224">
        <f>D34+D38</f>
        <v>14800</v>
      </c>
      <c r="E41" s="224">
        <f>E34+E38</f>
        <v>1221.1</v>
      </c>
      <c r="F41" s="224">
        <f>F34+F38</f>
        <v>1221</v>
      </c>
      <c r="G41" s="224">
        <f>G34+G38</f>
        <v>8700</v>
      </c>
    </row>
    <row r="42" spans="1:7" ht="13.5" customHeight="1">
      <c r="A42" s="1471"/>
      <c r="B42" s="1480"/>
      <c r="C42" s="321" t="s">
        <v>204</v>
      </c>
      <c r="D42" s="222">
        <f>D37+D39</f>
        <v>0</v>
      </c>
      <c r="E42" s="222">
        <f>E37+E39</f>
        <v>8660</v>
      </c>
      <c r="F42" s="222">
        <f>F37+F39</f>
        <v>8324</v>
      </c>
      <c r="G42" s="222">
        <f>G37+G39</f>
        <v>16800</v>
      </c>
    </row>
    <row r="43" spans="1:7" ht="16.5" customHeight="1" thickBot="1">
      <c r="A43" s="1471"/>
      <c r="B43" s="1481"/>
      <c r="C43" s="365"/>
      <c r="D43" s="362">
        <f>SUM(D41,D42)</f>
        <v>14800</v>
      </c>
      <c r="E43" s="362">
        <f>SUM(E41,E42)</f>
        <v>9881.1</v>
      </c>
      <c r="F43" s="362">
        <f>SUM(F41,F42)</f>
        <v>9545</v>
      </c>
      <c r="G43" s="363">
        <f>SUM(G41,G42)</f>
        <v>25500</v>
      </c>
    </row>
    <row r="44" spans="1:7" ht="15.75" customHeight="1">
      <c r="A44" s="1470" t="s">
        <v>404</v>
      </c>
      <c r="B44" s="329" t="s">
        <v>522</v>
      </c>
      <c r="C44" s="329" t="s">
        <v>57</v>
      </c>
      <c r="D44" s="229">
        <v>6580</v>
      </c>
      <c r="E44" s="140">
        <v>3946.2</v>
      </c>
      <c r="F44" s="140">
        <v>3942.6</v>
      </c>
      <c r="G44" s="140">
        <f>'0404'!E28-'0404'!E27-'0404'!E19+'0404'!E40</f>
        <v>26290</v>
      </c>
    </row>
    <row r="45" spans="1:7" ht="16.5" customHeight="1" hidden="1">
      <c r="A45" s="1470"/>
      <c r="B45" s="353"/>
      <c r="C45" s="329" t="s">
        <v>405</v>
      </c>
      <c r="D45" s="229">
        <v>0</v>
      </c>
      <c r="E45" s="140">
        <v>0</v>
      </c>
      <c r="F45" s="140">
        <v>0</v>
      </c>
      <c r="G45" s="140">
        <v>0</v>
      </c>
    </row>
    <row r="46" spans="1:7" ht="16.5" customHeight="1">
      <c r="A46" s="1478"/>
      <c r="B46" s="353"/>
      <c r="C46" s="329" t="s">
        <v>204</v>
      </c>
      <c r="D46" s="229">
        <v>300</v>
      </c>
      <c r="E46" s="140">
        <v>0</v>
      </c>
      <c r="F46" s="140">
        <v>0</v>
      </c>
      <c r="G46" s="140">
        <f>'0404'!E27</f>
        <v>0</v>
      </c>
    </row>
    <row r="47" spans="1:7" ht="17.25" customHeight="1">
      <c r="A47" s="1478"/>
      <c r="B47" s="353"/>
      <c r="C47" s="263" t="s">
        <v>61</v>
      </c>
      <c r="D47" s="221">
        <v>2650</v>
      </c>
      <c r="E47" s="139">
        <v>2288</v>
      </c>
      <c r="F47" s="139">
        <v>2288</v>
      </c>
      <c r="G47" s="139">
        <f>'0404'!E19</f>
        <v>2030</v>
      </c>
    </row>
    <row r="48" spans="1:9" ht="16.5" customHeight="1">
      <c r="A48" s="1478"/>
      <c r="B48" s="331" t="s">
        <v>151</v>
      </c>
      <c r="C48" s="351"/>
      <c r="D48" s="223">
        <f>SUM(D44:D47)</f>
        <v>9530</v>
      </c>
      <c r="E48" s="223">
        <f>SUM(E44:E47)</f>
        <v>6234.2</v>
      </c>
      <c r="F48" s="223">
        <f>SUM(F44:F47)</f>
        <v>6230.6</v>
      </c>
      <c r="G48" s="138">
        <f>SUM(G44:G47)</f>
        <v>28320</v>
      </c>
      <c r="I48" s="233"/>
    </row>
    <row r="49" spans="1:7" ht="2.25" customHeight="1" hidden="1">
      <c r="A49" s="1479" t="s">
        <v>406</v>
      </c>
      <c r="B49" s="253" t="s">
        <v>407</v>
      </c>
      <c r="C49" s="253" t="s">
        <v>152</v>
      </c>
      <c r="D49" s="225">
        <v>9820</v>
      </c>
      <c r="E49" s="91">
        <v>11298.7</v>
      </c>
      <c r="F49" s="91">
        <v>11298.8</v>
      </c>
      <c r="G49" s="91">
        <f>'[1]real04 (ZŠ,MŠ)'!$E$4</f>
        <v>11917</v>
      </c>
    </row>
    <row r="50" spans="1:10" ht="12" customHeight="1" hidden="1">
      <c r="A50" s="1479"/>
      <c r="B50" s="321"/>
      <c r="C50" s="321" t="s">
        <v>61</v>
      </c>
      <c r="D50" s="225"/>
      <c r="E50" s="92"/>
      <c r="F50" s="92"/>
      <c r="G50" s="92"/>
      <c r="J50" s="233"/>
    </row>
    <row r="51" spans="1:10" ht="10.5" customHeight="1" hidden="1">
      <c r="A51" s="1479"/>
      <c r="B51" s="253" t="s">
        <v>153</v>
      </c>
      <c r="C51" s="253" t="s">
        <v>152</v>
      </c>
      <c r="D51" s="224">
        <v>11657</v>
      </c>
      <c r="E51" s="91">
        <v>13243.1</v>
      </c>
      <c r="F51" s="91">
        <v>13243.1</v>
      </c>
      <c r="G51" s="91">
        <f>'[1]real04 (ZŠ,MŠ)'!$E$5</f>
        <v>12954</v>
      </c>
      <c r="J51" s="233"/>
    </row>
    <row r="52" spans="1:10" ht="12.75" customHeight="1" hidden="1">
      <c r="A52" s="1479"/>
      <c r="B52" s="321"/>
      <c r="C52" s="321" t="s">
        <v>61</v>
      </c>
      <c r="D52" s="225"/>
      <c r="E52" s="92">
        <v>37</v>
      </c>
      <c r="F52" s="92">
        <v>37</v>
      </c>
      <c r="G52" s="92"/>
      <c r="J52" s="233"/>
    </row>
    <row r="53" spans="1:10" ht="21.75" customHeight="1" hidden="1">
      <c r="A53" s="1479"/>
      <c r="B53" s="253" t="s">
        <v>154</v>
      </c>
      <c r="C53" s="253" t="s">
        <v>152</v>
      </c>
      <c r="D53" s="224">
        <v>4400</v>
      </c>
      <c r="E53" s="91">
        <v>4615.2</v>
      </c>
      <c r="F53" s="91">
        <v>4615.1</v>
      </c>
      <c r="G53" s="91">
        <f>'[1]real04 (ZŠ,MŠ)'!$E$6</f>
        <v>4971</v>
      </c>
      <c r="J53" s="233"/>
    </row>
    <row r="54" spans="1:10" ht="14.25" customHeight="1" hidden="1">
      <c r="A54" s="1479"/>
      <c r="B54" s="321"/>
      <c r="C54" s="321" t="s">
        <v>61</v>
      </c>
      <c r="D54" s="225"/>
      <c r="E54" s="92"/>
      <c r="F54" s="92"/>
      <c r="G54" s="92"/>
      <c r="J54" s="233"/>
    </row>
    <row r="55" spans="1:10" ht="18.75" customHeight="1" hidden="1">
      <c r="A55" s="1479"/>
      <c r="B55" s="253" t="s">
        <v>408</v>
      </c>
      <c r="C55" s="253" t="s">
        <v>152</v>
      </c>
      <c r="D55" s="224">
        <v>3632</v>
      </c>
      <c r="E55" s="91">
        <v>3872.6</v>
      </c>
      <c r="F55" s="91">
        <v>3872.6</v>
      </c>
      <c r="G55" s="91">
        <f>'[1]real04 (ZŠ,MŠ)'!$E$7</f>
        <v>4176</v>
      </c>
      <c r="J55" s="233"/>
    </row>
    <row r="56" spans="1:10" ht="12" customHeight="1" hidden="1">
      <c r="A56" s="1479"/>
      <c r="B56" s="321"/>
      <c r="C56" s="321" t="s">
        <v>61</v>
      </c>
      <c r="D56" s="225"/>
      <c r="E56" s="222">
        <v>83</v>
      </c>
      <c r="F56" s="222">
        <v>83</v>
      </c>
      <c r="G56" s="92"/>
      <c r="J56" s="233"/>
    </row>
    <row r="57" spans="1:10" ht="14.25" customHeight="1" hidden="1">
      <c r="A57" s="1479"/>
      <c r="B57" s="253" t="s">
        <v>155</v>
      </c>
      <c r="C57" s="253" t="s">
        <v>152</v>
      </c>
      <c r="D57" s="224">
        <v>2302</v>
      </c>
      <c r="E57" s="91">
        <v>2718</v>
      </c>
      <c r="F57" s="91">
        <v>2718</v>
      </c>
      <c r="G57" s="91">
        <f>'[1]real04 (ZŠ,MŠ)'!$E$8</f>
        <v>2605.7</v>
      </c>
      <c r="J57" s="233"/>
    </row>
    <row r="58" spans="1:10" ht="21.75" customHeight="1" hidden="1">
      <c r="A58" s="1479"/>
      <c r="B58" s="321"/>
      <c r="C58" s="321" t="s">
        <v>61</v>
      </c>
      <c r="D58" s="222"/>
      <c r="E58" s="92">
        <v>68</v>
      </c>
      <c r="F58" s="92">
        <v>68</v>
      </c>
      <c r="G58" s="92"/>
      <c r="J58" s="233"/>
    </row>
    <row r="59" spans="1:10" ht="15.75" customHeight="1" hidden="1">
      <c r="A59" s="1479"/>
      <c r="B59" s="253" t="s">
        <v>156</v>
      </c>
      <c r="C59" s="253" t="s">
        <v>152</v>
      </c>
      <c r="D59" s="225">
        <v>3511</v>
      </c>
      <c r="E59" s="91">
        <v>3777.4</v>
      </c>
      <c r="F59" s="91">
        <v>3777.4</v>
      </c>
      <c r="G59" s="91">
        <f>'[1]real04 (ZŠ,MŠ)'!$E$9</f>
        <v>3989.7</v>
      </c>
      <c r="J59" s="233"/>
    </row>
    <row r="60" spans="1:10" ht="9" customHeight="1" hidden="1">
      <c r="A60" s="1479"/>
      <c r="B60" s="321"/>
      <c r="C60" s="321" t="s">
        <v>61</v>
      </c>
      <c r="D60" s="225"/>
      <c r="E60" s="92"/>
      <c r="F60" s="92"/>
      <c r="G60" s="92"/>
      <c r="J60" s="233"/>
    </row>
    <row r="61" spans="1:10" ht="15.75" customHeight="1" hidden="1">
      <c r="A61" s="1479"/>
      <c r="B61" s="253" t="s">
        <v>157</v>
      </c>
      <c r="C61" s="253" t="s">
        <v>152</v>
      </c>
      <c r="D61" s="224">
        <v>2762</v>
      </c>
      <c r="E61" s="91">
        <v>3004.8</v>
      </c>
      <c r="F61" s="91">
        <v>3004.8</v>
      </c>
      <c r="G61" s="91">
        <f>'[1]real04 (ZŠ,MŠ)'!$E$10</f>
        <v>3745.4</v>
      </c>
      <c r="J61" s="233"/>
    </row>
    <row r="62" spans="1:10" ht="0.75" customHeight="1" hidden="1">
      <c r="A62" s="1479"/>
      <c r="B62" s="321"/>
      <c r="C62" s="321" t="s">
        <v>61</v>
      </c>
      <c r="D62" s="225"/>
      <c r="E62" s="222">
        <v>100</v>
      </c>
      <c r="F62" s="222">
        <v>100</v>
      </c>
      <c r="G62" s="92"/>
      <c r="J62" s="233"/>
    </row>
    <row r="63" spans="1:10" ht="9" customHeight="1" hidden="1">
      <c r="A63" s="1479"/>
      <c r="B63" s="253" t="s">
        <v>158</v>
      </c>
      <c r="C63" s="253" t="s">
        <v>152</v>
      </c>
      <c r="D63" s="224">
        <v>2047</v>
      </c>
      <c r="E63" s="91">
        <v>2115.2</v>
      </c>
      <c r="F63" s="91">
        <v>2115.2</v>
      </c>
      <c r="G63" s="91">
        <f>'[1]real04 (ZŠ,MŠ)'!$E$11</f>
        <v>2252.2</v>
      </c>
      <c r="J63" s="233"/>
    </row>
    <row r="64" spans="1:10" ht="12.75" customHeight="1" hidden="1">
      <c r="A64" s="1479"/>
      <c r="B64" s="321"/>
      <c r="C64" s="321" t="s">
        <v>61</v>
      </c>
      <c r="D64" s="225"/>
      <c r="E64" s="92"/>
      <c r="F64" s="92"/>
      <c r="G64" s="92"/>
      <c r="J64" s="233"/>
    </row>
    <row r="65" spans="1:10" ht="8.25" customHeight="1" hidden="1">
      <c r="A65" s="1479"/>
      <c r="B65" s="253" t="s">
        <v>159</v>
      </c>
      <c r="C65" s="253" t="s">
        <v>152</v>
      </c>
      <c r="D65" s="224">
        <v>3453</v>
      </c>
      <c r="E65" s="91">
        <v>3583.8</v>
      </c>
      <c r="F65" s="91">
        <v>3583.8</v>
      </c>
      <c r="G65" s="91">
        <f>'[1]real04 (ZŠ,MŠ)'!$E$12</f>
        <v>4009</v>
      </c>
      <c r="J65" s="233"/>
    </row>
    <row r="66" spans="1:10" ht="12" customHeight="1" hidden="1">
      <c r="A66" s="1479"/>
      <c r="B66" s="321"/>
      <c r="C66" s="321" t="s">
        <v>61</v>
      </c>
      <c r="D66" s="225"/>
      <c r="E66" s="92"/>
      <c r="F66" s="92"/>
      <c r="G66" s="92"/>
      <c r="J66" s="233"/>
    </row>
    <row r="67" spans="1:10" ht="6.75" customHeight="1" hidden="1">
      <c r="A67" s="1479"/>
      <c r="B67" s="253" t="s">
        <v>409</v>
      </c>
      <c r="C67" s="309" t="s">
        <v>152</v>
      </c>
      <c r="D67" s="224">
        <v>2852</v>
      </c>
      <c r="E67" s="93">
        <v>3332.6</v>
      </c>
      <c r="F67" s="93">
        <v>3332.6</v>
      </c>
      <c r="G67" s="93">
        <f>'[1]real04 (ZŠ,MŠ)'!$E$13</f>
        <v>3692</v>
      </c>
      <c r="J67" s="233"/>
    </row>
    <row r="68" spans="1:10" ht="8.25" customHeight="1" hidden="1">
      <c r="A68" s="1479"/>
      <c r="B68" s="321"/>
      <c r="C68" s="321" t="s">
        <v>61</v>
      </c>
      <c r="D68" s="226"/>
      <c r="E68" s="222">
        <v>0</v>
      </c>
      <c r="F68" s="222">
        <v>0</v>
      </c>
      <c r="G68" s="92"/>
      <c r="J68" s="233"/>
    </row>
    <row r="69" spans="1:10" ht="6" customHeight="1" hidden="1">
      <c r="A69" s="1479"/>
      <c r="B69" s="321"/>
      <c r="C69" s="321"/>
      <c r="D69" s="224">
        <v>6491</v>
      </c>
      <c r="E69" s="222"/>
      <c r="F69" s="257"/>
      <c r="G69" s="258"/>
      <c r="J69" s="233"/>
    </row>
    <row r="70" spans="1:10" ht="6" customHeight="1" hidden="1">
      <c r="A70" s="1479"/>
      <c r="B70" s="306" t="s">
        <v>146</v>
      </c>
      <c r="C70" s="243" t="s">
        <v>147</v>
      </c>
      <c r="D70" s="89" t="s">
        <v>324</v>
      </c>
      <c r="E70" s="250" t="s">
        <v>470</v>
      </c>
      <c r="F70" s="307" t="s">
        <v>471</v>
      </c>
      <c r="G70" s="308" t="s">
        <v>395</v>
      </c>
      <c r="J70" s="233"/>
    </row>
    <row r="71" spans="1:10" ht="5.25" customHeight="1" hidden="1">
      <c r="A71" s="1479"/>
      <c r="B71" s="253" t="s">
        <v>410</v>
      </c>
      <c r="C71" s="253" t="s">
        <v>152</v>
      </c>
      <c r="D71" s="93">
        <v>6491</v>
      </c>
      <c r="E71" s="91">
        <v>6757.4</v>
      </c>
      <c r="F71" s="91">
        <v>6757.4</v>
      </c>
      <c r="G71" s="91">
        <f>'[1]real04 (ZŠ,MŠ)'!$E$14</f>
        <v>6800</v>
      </c>
      <c r="J71" s="233"/>
    </row>
    <row r="72" spans="1:10" ht="6.75" customHeight="1" hidden="1">
      <c r="A72" s="1479"/>
      <c r="B72" s="321"/>
      <c r="C72" s="321" t="s">
        <v>61</v>
      </c>
      <c r="D72" s="254"/>
      <c r="E72" s="92">
        <v>100</v>
      </c>
      <c r="F72" s="92">
        <v>100</v>
      </c>
      <c r="G72" s="92"/>
      <c r="J72" s="233"/>
    </row>
    <row r="73" spans="1:10" ht="9.75" customHeight="1" hidden="1">
      <c r="A73" s="1479"/>
      <c r="B73" s="253" t="s">
        <v>160</v>
      </c>
      <c r="C73" s="253" t="s">
        <v>152</v>
      </c>
      <c r="D73" s="93">
        <v>2319</v>
      </c>
      <c r="E73" s="91">
        <v>3043</v>
      </c>
      <c r="F73" s="91">
        <v>3043</v>
      </c>
      <c r="G73" s="91">
        <f>'[1]real04 (ZŠ,MŠ)'!$E$15</f>
        <v>2743</v>
      </c>
      <c r="J73" s="233"/>
    </row>
    <row r="74" spans="1:10" ht="9.75" customHeight="1" hidden="1">
      <c r="A74" s="1479"/>
      <c r="B74" s="321"/>
      <c r="C74" s="321" t="s">
        <v>61</v>
      </c>
      <c r="D74" s="254"/>
      <c r="E74" s="92"/>
      <c r="F74" s="92"/>
      <c r="G74" s="92"/>
      <c r="J74" s="233"/>
    </row>
    <row r="75" spans="1:10" ht="3.75" customHeight="1" hidden="1">
      <c r="A75" s="1479"/>
      <c r="B75" s="253" t="s">
        <v>161</v>
      </c>
      <c r="C75" s="253" t="s">
        <v>152</v>
      </c>
      <c r="D75" s="93">
        <v>8596</v>
      </c>
      <c r="E75" s="91">
        <v>9149.8</v>
      </c>
      <c r="F75" s="91">
        <v>9149.8</v>
      </c>
      <c r="G75" s="91">
        <f>'[1]real04 (ZŠ,MŠ)'!$E$16</f>
        <v>9800</v>
      </c>
      <c r="J75" s="233"/>
    </row>
    <row r="76" spans="1:10" ht="5.25" customHeight="1" hidden="1">
      <c r="A76" s="1479"/>
      <c r="B76" s="256"/>
      <c r="C76" s="321" t="s">
        <v>61</v>
      </c>
      <c r="D76" s="254"/>
      <c r="E76" s="91"/>
      <c r="F76" s="91"/>
      <c r="G76" s="91"/>
      <c r="J76" s="233"/>
    </row>
    <row r="77" spans="1:10" ht="16.5" customHeight="1">
      <c r="A77" s="1479"/>
      <c r="B77" s="1482" t="s">
        <v>162</v>
      </c>
      <c r="C77" s="309" t="s">
        <v>152</v>
      </c>
      <c r="D77" s="224">
        <v>73435</v>
      </c>
      <c r="E77" s="224">
        <v>82185.7</v>
      </c>
      <c r="F77" s="224">
        <v>82179.1</v>
      </c>
      <c r="G77" s="93">
        <f>'04 (ZŠ,MŠ)'!C33+'04 (ZŠ,MŠ)'!D33</f>
        <v>73654.99999999999</v>
      </c>
      <c r="J77" s="233"/>
    </row>
    <row r="78" spans="1:10" ht="16.5" customHeight="1">
      <c r="A78" s="1479"/>
      <c r="B78" s="1476"/>
      <c r="C78" s="253" t="s">
        <v>543</v>
      </c>
      <c r="D78" s="225">
        <v>0</v>
      </c>
      <c r="E78" s="225">
        <v>95.3</v>
      </c>
      <c r="F78" s="225">
        <v>0</v>
      </c>
      <c r="G78" s="91">
        <v>0</v>
      </c>
      <c r="J78" s="233"/>
    </row>
    <row r="79" spans="1:10" ht="16.5" customHeight="1">
      <c r="A79" s="1479"/>
      <c r="B79" s="1483"/>
      <c r="C79" s="321" t="s">
        <v>61</v>
      </c>
      <c r="D79" s="92">
        <f>SUM(D50,D52,D54,D56,D58,D60,D62,D64,D66,D68,D72,D74,D76)</f>
        <v>0</v>
      </c>
      <c r="E79" s="92">
        <v>445</v>
      </c>
      <c r="F79" s="92">
        <v>445</v>
      </c>
      <c r="G79" s="92">
        <f>SUM(G50,G52,G54,G56,G58,G60,G62,G64,G66,G68,G72,G74,G76)</f>
        <v>0</v>
      </c>
      <c r="J79" s="233"/>
    </row>
    <row r="80" spans="1:10" ht="22.5" customHeight="1">
      <c r="A80" s="1479"/>
      <c r="B80" s="1484"/>
      <c r="C80" s="317"/>
      <c r="D80" s="139">
        <f>SUM(D77:D79)</f>
        <v>73435</v>
      </c>
      <c r="E80" s="221">
        <f>SUM(E77:E79)</f>
        <v>82726</v>
      </c>
      <c r="F80" s="221">
        <f>SUM(F77:F79)</f>
        <v>82624.1</v>
      </c>
      <c r="G80" s="139">
        <f>SUM(G77:G79)</f>
        <v>73654.99999999999</v>
      </c>
      <c r="J80" s="233"/>
    </row>
    <row r="81" spans="1:10" ht="34.5" customHeight="1" hidden="1">
      <c r="A81" s="1485" t="s">
        <v>411</v>
      </c>
      <c r="B81" s="253" t="s">
        <v>163</v>
      </c>
      <c r="C81" s="253" t="s">
        <v>152</v>
      </c>
      <c r="D81" s="225">
        <v>1450.5</v>
      </c>
      <c r="E81" s="91">
        <v>1595.5</v>
      </c>
      <c r="F81" s="91">
        <v>1595.5</v>
      </c>
      <c r="G81" s="91">
        <f>'[1]real04 (ZŠ,MŠ)'!$E$17</f>
        <v>2644.2</v>
      </c>
      <c r="J81" s="233"/>
    </row>
    <row r="82" spans="1:10" ht="34.5" customHeight="1" hidden="1">
      <c r="A82" s="1486"/>
      <c r="B82" s="321"/>
      <c r="C82" s="253" t="s">
        <v>61</v>
      </c>
      <c r="D82" s="225"/>
      <c r="E82" s="91"/>
      <c r="F82" s="91"/>
      <c r="G82" s="91"/>
      <c r="J82" s="233"/>
    </row>
    <row r="83" spans="1:10" ht="34.5" customHeight="1" hidden="1">
      <c r="A83" s="1486"/>
      <c r="B83" s="253" t="s">
        <v>164</v>
      </c>
      <c r="C83" s="309" t="s">
        <v>152</v>
      </c>
      <c r="D83" s="224">
        <v>957.1</v>
      </c>
      <c r="E83" s="93">
        <v>1009.4</v>
      </c>
      <c r="F83" s="93">
        <v>1009.4</v>
      </c>
      <c r="G83" s="93">
        <f>'[1]real04 (ZŠ,MŠ)'!$E$18</f>
        <v>1084.1</v>
      </c>
      <c r="J83" s="233"/>
    </row>
    <row r="84" spans="1:10" ht="34.5" customHeight="1" hidden="1">
      <c r="A84" s="1486"/>
      <c r="B84" s="321"/>
      <c r="C84" s="321" t="s">
        <v>61</v>
      </c>
      <c r="D84" s="222"/>
      <c r="E84" s="92"/>
      <c r="F84" s="92"/>
      <c r="G84" s="92"/>
      <c r="J84" s="233"/>
    </row>
    <row r="85" spans="1:10" ht="34.5" customHeight="1" hidden="1">
      <c r="A85" s="1486"/>
      <c r="B85" s="253" t="s">
        <v>165</v>
      </c>
      <c r="C85" s="309" t="s">
        <v>152</v>
      </c>
      <c r="D85" s="224">
        <v>616</v>
      </c>
      <c r="E85" s="93">
        <v>667.7</v>
      </c>
      <c r="F85" s="93">
        <v>667.7</v>
      </c>
      <c r="G85" s="93">
        <f>'[1]real04 (ZŠ,MŠ)'!$E$19</f>
        <v>963.1</v>
      </c>
      <c r="J85" s="233"/>
    </row>
    <row r="86" spans="1:10" ht="34.5" customHeight="1" hidden="1">
      <c r="A86" s="1486"/>
      <c r="B86" s="321"/>
      <c r="C86" s="321" t="s">
        <v>61</v>
      </c>
      <c r="D86" s="222"/>
      <c r="E86" s="92"/>
      <c r="F86" s="92"/>
      <c r="G86" s="92"/>
      <c r="J86" s="233"/>
    </row>
    <row r="87" spans="1:10" ht="34.5" customHeight="1" hidden="1">
      <c r="A87" s="1486"/>
      <c r="B87" s="253" t="s">
        <v>166</v>
      </c>
      <c r="C87" s="253" t="s">
        <v>152</v>
      </c>
      <c r="D87" s="225">
        <v>1332.4</v>
      </c>
      <c r="E87" s="91">
        <v>1335.4</v>
      </c>
      <c r="F87" s="91">
        <v>1335.4</v>
      </c>
      <c r="G87" s="91">
        <f>'[1]real04 (ZŠ,MŠ)'!$E$20</f>
        <v>1687.8</v>
      </c>
      <c r="J87" s="233"/>
    </row>
    <row r="88" spans="1:10" ht="34.5" customHeight="1" hidden="1">
      <c r="A88" s="1486"/>
      <c r="B88" s="321"/>
      <c r="C88" s="253" t="s">
        <v>61</v>
      </c>
      <c r="D88" s="225"/>
      <c r="E88" s="91"/>
      <c r="F88" s="91"/>
      <c r="G88" s="91"/>
      <c r="J88" s="233"/>
    </row>
    <row r="89" spans="1:10" ht="34.5" customHeight="1" hidden="1">
      <c r="A89" s="1486"/>
      <c r="B89" s="253" t="s">
        <v>167</v>
      </c>
      <c r="C89" s="309" t="s">
        <v>152</v>
      </c>
      <c r="D89" s="224">
        <v>1174.4</v>
      </c>
      <c r="E89" s="93">
        <v>1397</v>
      </c>
      <c r="F89" s="93">
        <v>1397</v>
      </c>
      <c r="G89" s="93">
        <f>'[1]real04 (ZŠ,MŠ)'!$E$21</f>
        <v>1411.9</v>
      </c>
      <c r="J89" s="233"/>
    </row>
    <row r="90" spans="1:10" ht="34.5" customHeight="1" hidden="1">
      <c r="A90" s="1486"/>
      <c r="B90" s="321"/>
      <c r="C90" s="321" t="s">
        <v>61</v>
      </c>
      <c r="D90" s="225"/>
      <c r="E90" s="92">
        <v>20</v>
      </c>
      <c r="F90" s="92">
        <v>20</v>
      </c>
      <c r="G90" s="92"/>
      <c r="J90" s="233"/>
    </row>
    <row r="91" spans="1:10" ht="34.5" customHeight="1" hidden="1">
      <c r="A91" s="1486"/>
      <c r="B91" s="253" t="s">
        <v>168</v>
      </c>
      <c r="C91" s="253" t="s">
        <v>152</v>
      </c>
      <c r="D91" s="224">
        <v>1048.7</v>
      </c>
      <c r="E91" s="91">
        <v>1427.6</v>
      </c>
      <c r="F91" s="91">
        <v>1427.5</v>
      </c>
      <c r="G91" s="91">
        <f>'[1]real04 (ZŠ,MŠ)'!$E$22</f>
        <v>1329.2</v>
      </c>
      <c r="J91" s="233"/>
    </row>
    <row r="92" spans="1:10" ht="34.5" customHeight="1" hidden="1">
      <c r="A92" s="1486"/>
      <c r="B92" s="321"/>
      <c r="C92" s="253" t="s">
        <v>61</v>
      </c>
      <c r="D92" s="222"/>
      <c r="E92" s="91"/>
      <c r="F92" s="91"/>
      <c r="G92" s="91"/>
      <c r="J92" s="233"/>
    </row>
    <row r="93" spans="1:10" ht="34.5" customHeight="1" hidden="1">
      <c r="A93" s="1486"/>
      <c r="B93" s="253" t="s">
        <v>169</v>
      </c>
      <c r="C93" s="309" t="s">
        <v>152</v>
      </c>
      <c r="D93" s="225">
        <v>1066.1</v>
      </c>
      <c r="E93" s="93">
        <v>1760.8</v>
      </c>
      <c r="F93" s="93">
        <v>1760.8</v>
      </c>
      <c r="G93" s="93">
        <f>'[1]real04 (ZŠ,MŠ)'!$E$23</f>
        <v>1108</v>
      </c>
      <c r="J93" s="233"/>
    </row>
    <row r="94" spans="1:10" ht="34.5" customHeight="1" hidden="1">
      <c r="A94" s="1486"/>
      <c r="B94" s="321"/>
      <c r="C94" s="321" t="s">
        <v>61</v>
      </c>
      <c r="D94" s="222"/>
      <c r="E94" s="92"/>
      <c r="F94" s="92"/>
      <c r="G94" s="92"/>
      <c r="J94" s="233"/>
    </row>
    <row r="95" spans="1:10" ht="34.5" customHeight="1" hidden="1">
      <c r="A95" s="1486"/>
      <c r="B95" s="253" t="s">
        <v>170</v>
      </c>
      <c r="C95" s="253" t="s">
        <v>152</v>
      </c>
      <c r="D95" s="225">
        <v>1399</v>
      </c>
      <c r="E95" s="91">
        <v>1402.8</v>
      </c>
      <c r="F95" s="91">
        <v>1402.7</v>
      </c>
      <c r="G95" s="91">
        <f>'[1]real04 (ZŠ,MŠ)'!$E$24</f>
        <v>1549</v>
      </c>
      <c r="J95" s="233"/>
    </row>
    <row r="96" spans="1:10" ht="34.5" customHeight="1" hidden="1">
      <c r="A96" s="1486"/>
      <c r="B96" s="321"/>
      <c r="C96" s="253" t="s">
        <v>61</v>
      </c>
      <c r="D96" s="225"/>
      <c r="E96" s="91"/>
      <c r="F96" s="91"/>
      <c r="G96" s="91"/>
      <c r="J96" s="233"/>
    </row>
    <row r="97" spans="1:10" ht="34.5" customHeight="1" hidden="1">
      <c r="A97" s="1486"/>
      <c r="B97" s="253" t="s">
        <v>171</v>
      </c>
      <c r="C97" s="309" t="s">
        <v>152</v>
      </c>
      <c r="D97" s="224">
        <v>846</v>
      </c>
      <c r="E97" s="93">
        <v>899.2</v>
      </c>
      <c r="F97" s="93">
        <v>899.2</v>
      </c>
      <c r="G97" s="93">
        <f>'[1]real04 (ZŠ,MŠ)'!$E$25</f>
        <v>1030</v>
      </c>
      <c r="J97" s="233"/>
    </row>
    <row r="98" spans="1:10" ht="34.5" customHeight="1" hidden="1">
      <c r="A98" s="1486"/>
      <c r="B98" s="321"/>
      <c r="C98" s="321" t="s">
        <v>61</v>
      </c>
      <c r="D98" s="222"/>
      <c r="E98" s="92"/>
      <c r="F98" s="92"/>
      <c r="G98" s="92"/>
      <c r="J98" s="233"/>
    </row>
    <row r="99" spans="1:10" ht="34.5" customHeight="1" hidden="1">
      <c r="A99" s="1486"/>
      <c r="B99" s="253" t="s">
        <v>172</v>
      </c>
      <c r="C99" s="253" t="s">
        <v>152</v>
      </c>
      <c r="D99" s="225">
        <v>1275.5</v>
      </c>
      <c r="E99" s="91">
        <v>1278.5</v>
      </c>
      <c r="F99" s="91">
        <v>1278.5</v>
      </c>
      <c r="G99" s="91">
        <f>'[1]real04 (ZŠ,MŠ)'!$E$26</f>
        <v>1331.5</v>
      </c>
      <c r="J99" s="233"/>
    </row>
    <row r="100" spans="1:10" ht="34.5" customHeight="1" hidden="1">
      <c r="A100" s="1486"/>
      <c r="B100" s="321"/>
      <c r="C100" s="253" t="s">
        <v>61</v>
      </c>
      <c r="D100" s="225"/>
      <c r="E100" s="225"/>
      <c r="F100" s="225"/>
      <c r="G100" s="91"/>
      <c r="J100" s="233"/>
    </row>
    <row r="101" spans="1:10" ht="34.5" customHeight="1" hidden="1">
      <c r="A101" s="1486"/>
      <c r="B101" s="253" t="s">
        <v>173</v>
      </c>
      <c r="C101" s="309" t="s">
        <v>152</v>
      </c>
      <c r="D101" s="224">
        <v>1067</v>
      </c>
      <c r="E101" s="93">
        <v>1090.7</v>
      </c>
      <c r="F101" s="93">
        <v>1090.7</v>
      </c>
      <c r="G101" s="93">
        <f>'[1]real04 (ZŠ,MŠ)'!$E$27</f>
        <v>1621.2</v>
      </c>
      <c r="J101" s="233"/>
    </row>
    <row r="102" spans="1:10" ht="34.5" customHeight="1" hidden="1">
      <c r="A102" s="1486"/>
      <c r="B102" s="321"/>
      <c r="C102" s="321" t="s">
        <v>61</v>
      </c>
      <c r="D102" s="222"/>
      <c r="E102" s="222"/>
      <c r="F102" s="222"/>
      <c r="G102" s="92"/>
      <c r="J102" s="233"/>
    </row>
    <row r="103" spans="1:10" ht="34.5" customHeight="1" hidden="1">
      <c r="A103" s="1486"/>
      <c r="B103" s="253" t="s">
        <v>174</v>
      </c>
      <c r="C103" s="253" t="s">
        <v>152</v>
      </c>
      <c r="D103" s="225">
        <v>1015.6</v>
      </c>
      <c r="E103" s="91">
        <v>1017.9</v>
      </c>
      <c r="F103" s="91">
        <v>1017.9</v>
      </c>
      <c r="G103" s="91">
        <f>'[1]real04 (ZŠ,MŠ)'!$E$28</f>
        <v>1101.2</v>
      </c>
      <c r="J103" s="233"/>
    </row>
    <row r="104" spans="1:10" ht="34.5" customHeight="1" hidden="1">
      <c r="A104" s="1486"/>
      <c r="B104" s="321"/>
      <c r="C104" s="253" t="s">
        <v>61</v>
      </c>
      <c r="D104" s="225"/>
      <c r="E104" s="222">
        <v>50</v>
      </c>
      <c r="F104" s="222">
        <v>50</v>
      </c>
      <c r="G104" s="91"/>
      <c r="J104" s="233"/>
    </row>
    <row r="105" spans="1:10" ht="34.5" customHeight="1" hidden="1">
      <c r="A105" s="1486"/>
      <c r="B105" s="253" t="s">
        <v>175</v>
      </c>
      <c r="C105" s="309" t="s">
        <v>152</v>
      </c>
      <c r="D105" s="227">
        <v>672</v>
      </c>
      <c r="E105" s="261">
        <v>1902.2</v>
      </c>
      <c r="F105" s="261">
        <v>1902.2</v>
      </c>
      <c r="G105" s="93">
        <f>'[1]real04 (ZŠ,MŠ)'!$E$29</f>
        <v>1470.2</v>
      </c>
      <c r="J105" s="233"/>
    </row>
    <row r="106" spans="1:10" ht="34.5" customHeight="1" hidden="1">
      <c r="A106" s="1486"/>
      <c r="B106" s="321"/>
      <c r="C106" s="321" t="s">
        <v>61</v>
      </c>
      <c r="D106" s="228"/>
      <c r="E106" s="92"/>
      <c r="F106" s="258"/>
      <c r="G106" s="92"/>
      <c r="J106" s="233"/>
    </row>
    <row r="107" spans="1:10" ht="34.5" customHeight="1" hidden="1">
      <c r="A107" s="1486"/>
      <c r="B107" s="253" t="s">
        <v>176</v>
      </c>
      <c r="C107" s="253" t="s">
        <v>152</v>
      </c>
      <c r="D107" s="225">
        <v>993</v>
      </c>
      <c r="E107" s="91">
        <v>1856.6</v>
      </c>
      <c r="F107" s="91">
        <v>1856.7</v>
      </c>
      <c r="G107" s="91">
        <f>'[1]real04 (ZŠ,MŠ)'!$E$30</f>
        <v>1457</v>
      </c>
      <c r="J107" s="233"/>
    </row>
    <row r="108" spans="1:10" ht="34.5" customHeight="1" hidden="1">
      <c r="A108" s="1486"/>
      <c r="B108" s="321"/>
      <c r="C108" s="253" t="s">
        <v>61</v>
      </c>
      <c r="D108" s="225"/>
      <c r="E108" s="91">
        <v>115</v>
      </c>
      <c r="F108" s="91">
        <v>115</v>
      </c>
      <c r="G108" s="91"/>
      <c r="J108" s="233"/>
    </row>
    <row r="109" spans="1:10" ht="34.5" customHeight="1" hidden="1">
      <c r="A109" s="1486"/>
      <c r="B109" s="253" t="s">
        <v>177</v>
      </c>
      <c r="C109" s="309" t="s">
        <v>152</v>
      </c>
      <c r="D109" s="224">
        <v>900.8</v>
      </c>
      <c r="E109" s="93">
        <v>903.1</v>
      </c>
      <c r="F109" s="93">
        <v>903.1</v>
      </c>
      <c r="G109" s="93">
        <f>'[1]real04 (ZŠ,MŠ)'!$E$31</f>
        <v>1041</v>
      </c>
      <c r="J109" s="233"/>
    </row>
    <row r="110" spans="1:10" ht="34.5" customHeight="1" hidden="1">
      <c r="A110" s="1486"/>
      <c r="B110" s="256"/>
      <c r="C110" s="253" t="s">
        <v>61</v>
      </c>
      <c r="D110" s="92"/>
      <c r="E110" s="91"/>
      <c r="F110" s="91"/>
      <c r="G110" s="91"/>
      <c r="J110" s="233"/>
    </row>
    <row r="111" spans="1:10" ht="19.5" customHeight="1">
      <c r="A111" s="1486"/>
      <c r="B111" s="1482" t="s">
        <v>178</v>
      </c>
      <c r="C111" s="309" t="s">
        <v>152</v>
      </c>
      <c r="D111" s="93">
        <v>19052.8</v>
      </c>
      <c r="E111" s="93">
        <v>21126.2</v>
      </c>
      <c r="F111" s="93">
        <v>21126.2</v>
      </c>
      <c r="G111" s="93">
        <f>'04 (ZŠ,MŠ)'!B33</f>
        <v>20829.4</v>
      </c>
      <c r="J111" s="233"/>
    </row>
    <row r="112" spans="1:10" ht="19.5" customHeight="1">
      <c r="A112" s="1486"/>
      <c r="B112" s="1483"/>
      <c r="C112" s="253" t="s">
        <v>61</v>
      </c>
      <c r="D112" s="92">
        <v>0</v>
      </c>
      <c r="E112" s="92">
        <v>70</v>
      </c>
      <c r="F112" s="92">
        <v>70</v>
      </c>
      <c r="G112" s="92">
        <f>SUM(G82,G84,G86,G88,G90,G92,G94,G96,G98,G100,G102,G104,G106,G108,G110)</f>
        <v>0</v>
      </c>
      <c r="J112" s="233"/>
    </row>
    <row r="113" spans="1:10" ht="16.5" customHeight="1">
      <c r="A113" s="1486"/>
      <c r="B113" s="1484"/>
      <c r="C113" s="317"/>
      <c r="D113" s="139">
        <f>SUM(D111:D112)</f>
        <v>19052.8</v>
      </c>
      <c r="E113" s="221">
        <f>SUM(E111:E112)</f>
        <v>21196.2</v>
      </c>
      <c r="F113" s="221">
        <f>SUM(F111:F112)</f>
        <v>21196.2</v>
      </c>
      <c r="G113" s="139">
        <f>SUM(G111:G112)</f>
        <v>20829.4</v>
      </c>
      <c r="J113" s="233"/>
    </row>
    <row r="114" spans="1:8" ht="16.5" customHeight="1">
      <c r="A114" s="1487"/>
      <c r="B114" s="331" t="s">
        <v>480</v>
      </c>
      <c r="C114" s="351"/>
      <c r="D114" s="139">
        <f>SUM(D80+D113)</f>
        <v>92487.8</v>
      </c>
      <c r="E114" s="221">
        <f>SUM(E80+E113)</f>
        <v>103922.2</v>
      </c>
      <c r="F114" s="221">
        <f>SUM(F80+F113)</f>
        <v>103820.3</v>
      </c>
      <c r="G114" s="139">
        <f>SUM(G80+G113)</f>
        <v>94484.4</v>
      </c>
      <c r="H114" s="233"/>
    </row>
    <row r="115" spans="1:8" ht="16.5" customHeight="1">
      <c r="A115" s="322"/>
      <c r="B115" s="353" t="s">
        <v>476</v>
      </c>
      <c r="C115" s="252" t="s">
        <v>477</v>
      </c>
      <c r="D115" s="140">
        <v>3420</v>
      </c>
      <c r="E115" s="223">
        <f>'[7]výdaje  skutečné 2010'!$I$17</f>
        <v>3437</v>
      </c>
      <c r="F115" s="223">
        <f>'[7]výdaje  skutečné 2010'!$M$17</f>
        <v>3415.2</v>
      </c>
      <c r="G115" s="140">
        <v>0</v>
      </c>
      <c r="H115" s="233"/>
    </row>
    <row r="116" spans="1:7" ht="16.5" customHeight="1">
      <c r="A116" s="314" t="s">
        <v>412</v>
      </c>
      <c r="B116" s="252" t="s">
        <v>189</v>
      </c>
      <c r="C116" s="323" t="s">
        <v>57</v>
      </c>
      <c r="D116" s="93">
        <v>21200</v>
      </c>
      <c r="E116" s="140">
        <f>'[7]výdaje  skutečné 2010'!$H$18</f>
        <v>34534</v>
      </c>
      <c r="F116" s="140">
        <f>'[7]výdaje  skutečné 2010'!$L$18</f>
        <v>33605.7</v>
      </c>
      <c r="G116" s="141">
        <v>0</v>
      </c>
    </row>
    <row r="117" spans="1:7" ht="0.75" customHeight="1">
      <c r="A117" s="314"/>
      <c r="B117" s="329"/>
      <c r="C117" s="263" t="s">
        <v>204</v>
      </c>
      <c r="D117" s="92">
        <v>0</v>
      </c>
      <c r="E117" s="139">
        <f>'[7]výdaje  skutečné 2010'!$I$18</f>
        <v>0</v>
      </c>
      <c r="F117" s="139">
        <f>'[7]výdaje  skutečné 2010'!$M$18</f>
        <v>0</v>
      </c>
      <c r="G117" s="139">
        <v>0</v>
      </c>
    </row>
    <row r="118" spans="1:7" ht="22.5" customHeight="1" hidden="1">
      <c r="A118" s="314"/>
      <c r="B118" s="331" t="s">
        <v>413</v>
      </c>
      <c r="C118" s="354"/>
      <c r="D118" s="139">
        <f>SUM(D116:D117)</f>
        <v>21200</v>
      </c>
      <c r="E118" s="139">
        <f>SUM(E116:E117)</f>
        <v>34534</v>
      </c>
      <c r="F118" s="139">
        <f>SUM(F116:F117)</f>
        <v>33605.7</v>
      </c>
      <c r="G118" s="139">
        <f>SUM(G116:G117)</f>
        <v>0</v>
      </c>
    </row>
    <row r="119" spans="1:7" ht="21" customHeight="1" hidden="1">
      <c r="A119" s="314"/>
      <c r="B119" s="355" t="s">
        <v>414</v>
      </c>
      <c r="C119" s="325" t="s">
        <v>57</v>
      </c>
      <c r="D119" s="138">
        <v>0</v>
      </c>
      <c r="E119" s="138">
        <v>0</v>
      </c>
      <c r="F119" s="138">
        <v>0</v>
      </c>
      <c r="G119" s="138">
        <v>0</v>
      </c>
    </row>
    <row r="120" spans="1:7" ht="22.5" customHeight="1" hidden="1">
      <c r="A120" s="1470" t="s">
        <v>415</v>
      </c>
      <c r="B120" s="315" t="s">
        <v>286</v>
      </c>
      <c r="C120" s="253" t="s">
        <v>57</v>
      </c>
      <c r="D120" s="91">
        <v>0</v>
      </c>
      <c r="E120" s="225">
        <v>0</v>
      </c>
      <c r="F120" s="225">
        <v>0</v>
      </c>
      <c r="G120" s="91"/>
    </row>
    <row r="121" spans="1:7" ht="22.5" customHeight="1">
      <c r="A121" s="1478"/>
      <c r="B121" s="329" t="s">
        <v>286</v>
      </c>
      <c r="C121" s="628" t="s">
        <v>204</v>
      </c>
      <c r="D121" s="254">
        <v>80900</v>
      </c>
      <c r="E121" s="92">
        <f>'[7]výdaje  skutečné 2010'!$I$19</f>
        <v>80937.4</v>
      </c>
      <c r="F121" s="92">
        <f>'[7]výdaje  skutečné 2010'!$M$19</f>
        <v>78549.4</v>
      </c>
      <c r="G121" s="139">
        <f>'[25]0421'!$E$7</f>
        <v>59320</v>
      </c>
    </row>
    <row r="122" spans="1:7" ht="2.25" customHeight="1" hidden="1">
      <c r="A122" s="1478"/>
      <c r="B122" s="255" t="s">
        <v>416</v>
      </c>
      <c r="C122" s="317"/>
      <c r="D122" s="259">
        <f>SUM(D120:D121)</f>
        <v>80900</v>
      </c>
      <c r="E122" s="260">
        <f>SUM(E120:E121)</f>
        <v>80937.4</v>
      </c>
      <c r="F122" s="260">
        <f>SUM(F120:F121)</f>
        <v>78549.4</v>
      </c>
      <c r="G122" s="259">
        <f>SUM(G120:G121)</f>
        <v>59320</v>
      </c>
    </row>
    <row r="123" spans="1:7" ht="16.5" customHeight="1" hidden="1">
      <c r="A123" s="320"/>
      <c r="C123" s="323" t="s">
        <v>57</v>
      </c>
      <c r="D123" s="1107">
        <v>0</v>
      </c>
      <c r="E123" s="1224">
        <v>0</v>
      </c>
      <c r="F123" s="1224">
        <v>0</v>
      </c>
      <c r="G123" s="985">
        <v>0</v>
      </c>
    </row>
    <row r="124" spans="1:7" ht="16.5" customHeight="1">
      <c r="A124" s="320"/>
      <c r="B124" s="684" t="s">
        <v>832</v>
      </c>
      <c r="C124" s="263" t="s">
        <v>204</v>
      </c>
      <c r="D124" s="1222">
        <v>0</v>
      </c>
      <c r="E124" s="1225">
        <v>0</v>
      </c>
      <c r="F124" s="1225">
        <v>0</v>
      </c>
      <c r="G124" s="1226">
        <f>'0421, 0433 '!D32</f>
        <v>3190</v>
      </c>
    </row>
    <row r="125" spans="1:11" ht="21.75" customHeight="1" hidden="1">
      <c r="A125" s="320"/>
      <c r="B125" s="685" t="s">
        <v>614</v>
      </c>
      <c r="C125" s="308"/>
      <c r="D125" s="356">
        <f>SUM(D123:D124)</f>
        <v>0</v>
      </c>
      <c r="E125" s="356">
        <f>SUM(E123:E124)</f>
        <v>0</v>
      </c>
      <c r="F125" s="356">
        <f>SUM(F123:F124)</f>
        <v>0</v>
      </c>
      <c r="G125" s="356">
        <f>SUM(G123:G124)</f>
        <v>3190</v>
      </c>
      <c r="K125" s="233"/>
    </row>
    <row r="126" spans="1:7" ht="16.5" customHeight="1">
      <c r="A126" s="1471"/>
      <c r="B126" s="1490" t="s">
        <v>475</v>
      </c>
      <c r="C126" s="309" t="s">
        <v>57</v>
      </c>
      <c r="D126" s="93">
        <f>SUM(D44+D111+D77+D116+D120+D119+D45+D123)</f>
        <v>120267.8</v>
      </c>
      <c r="E126" s="93">
        <f>SUM(E44+E111+E77+E116+E120+E119+E45+E123)</f>
        <v>141792.1</v>
      </c>
      <c r="F126" s="93">
        <f>SUM(F44+F111+F77+F116+F120+F119+F45+F123)</f>
        <v>140853.6</v>
      </c>
      <c r="G126" s="93">
        <f>SUM(G44+G111+G77+G116+G120+G119+G45+G123)</f>
        <v>120774.4</v>
      </c>
    </row>
    <row r="127" spans="1:7" ht="16.5" customHeight="1">
      <c r="A127" s="1471"/>
      <c r="B127" s="1476"/>
      <c r="C127" s="253" t="s">
        <v>204</v>
      </c>
      <c r="D127" s="225">
        <f>SUM(D46+D121+D117+D115+D78+D124)</f>
        <v>84620</v>
      </c>
      <c r="E127" s="225">
        <f>SUM(E46+E121+E117+E115+E78+E124)</f>
        <v>84469.7</v>
      </c>
      <c r="F127" s="225">
        <f>SUM(F46+F121+F117+F115+F78+F124)</f>
        <v>81964.59999999999</v>
      </c>
      <c r="G127" s="225">
        <f>SUM(G46+G121+G117+G115+G78+G124)</f>
        <v>62510</v>
      </c>
    </row>
    <row r="128" spans="1:7" ht="16.5" customHeight="1">
      <c r="A128" s="1471"/>
      <c r="B128" s="1476"/>
      <c r="C128" s="321" t="s">
        <v>61</v>
      </c>
      <c r="D128" s="92">
        <f>SUM(D47+D79+D112)</f>
        <v>2650</v>
      </c>
      <c r="E128" s="92">
        <f>SUM(E47+E79+E112)</f>
        <v>2803</v>
      </c>
      <c r="F128" s="92">
        <f>SUM(F47+F79+F112)</f>
        <v>2803</v>
      </c>
      <c r="G128" s="92">
        <f>SUM(G47+G79+G112)</f>
        <v>2030</v>
      </c>
    </row>
    <row r="129" spans="1:7" ht="19.5" customHeight="1" thickBot="1">
      <c r="A129" s="1471"/>
      <c r="B129" s="1477"/>
      <c r="C129" s="361"/>
      <c r="D129" s="363">
        <f>SUM(D126,D127,D128)</f>
        <v>207537.8</v>
      </c>
      <c r="E129" s="363">
        <f>SUM(E126,E127,E128)</f>
        <v>229064.8</v>
      </c>
      <c r="F129" s="363">
        <f>SUM(F126,F127,F128)</f>
        <v>225621.2</v>
      </c>
      <c r="G129" s="363">
        <f>SUM(G126,G127,G128)</f>
        <v>185314.4</v>
      </c>
    </row>
    <row r="130" spans="1:7" ht="0.75" customHeight="1">
      <c r="A130" s="305"/>
      <c r="B130" s="256"/>
      <c r="C130" s="368"/>
      <c r="D130" s="369"/>
      <c r="E130" s="369"/>
      <c r="F130" s="370"/>
      <c r="G130" s="370"/>
    </row>
    <row r="131" spans="1:7" ht="32.25" customHeight="1" hidden="1">
      <c r="A131" s="305"/>
      <c r="B131" s="306" t="s">
        <v>146</v>
      </c>
      <c r="C131" s="90" t="s">
        <v>147</v>
      </c>
      <c r="D131" s="89" t="s">
        <v>558</v>
      </c>
      <c r="E131" s="250" t="s">
        <v>601</v>
      </c>
      <c r="F131" s="307" t="s">
        <v>602</v>
      </c>
      <c r="G131" s="308" t="s">
        <v>559</v>
      </c>
    </row>
    <row r="132" spans="1:7" ht="15.75" customHeight="1">
      <c r="A132" s="1470" t="s">
        <v>417</v>
      </c>
      <c r="B132" s="329" t="s">
        <v>521</v>
      </c>
      <c r="C132" s="309" t="s">
        <v>57</v>
      </c>
      <c r="D132" s="225">
        <v>4980</v>
      </c>
      <c r="E132" s="91">
        <v>119193</v>
      </c>
      <c r="F132" s="91">
        <v>116294.7</v>
      </c>
      <c r="G132" s="91">
        <f>'05'!J27-'05'!J22</f>
        <v>6330</v>
      </c>
    </row>
    <row r="133" spans="1:7" ht="15" customHeight="1" hidden="1">
      <c r="A133" s="1470"/>
      <c r="B133" s="329"/>
      <c r="C133" s="253" t="s">
        <v>204</v>
      </c>
      <c r="D133" s="225">
        <v>0</v>
      </c>
      <c r="E133" s="91">
        <v>0</v>
      </c>
      <c r="F133" s="91">
        <v>0</v>
      </c>
      <c r="G133" s="91">
        <v>0</v>
      </c>
    </row>
    <row r="134" spans="1:7" ht="16.5" customHeight="1">
      <c r="A134" s="1470"/>
      <c r="B134" s="253"/>
      <c r="C134" s="321" t="s">
        <v>61</v>
      </c>
      <c r="D134" s="222">
        <v>2770</v>
      </c>
      <c r="E134" s="92">
        <v>1269</v>
      </c>
      <c r="F134" s="92">
        <v>1269</v>
      </c>
      <c r="G134" s="92">
        <f>'05'!J22</f>
        <v>2600</v>
      </c>
    </row>
    <row r="135" spans="1:7" ht="16.5" customHeight="1">
      <c r="A135" s="1478"/>
      <c r="B135" s="331" t="s">
        <v>179</v>
      </c>
      <c r="C135" s="351"/>
      <c r="D135" s="230">
        <f>SUM(D132:D134)</f>
        <v>7750</v>
      </c>
      <c r="E135" s="223">
        <f>SUM(E132:E134)</f>
        <v>120462</v>
      </c>
      <c r="F135" s="223">
        <f>SUM(F132:F134)</f>
        <v>117563.7</v>
      </c>
      <c r="G135" s="140">
        <f>SUM(G132:G134)</f>
        <v>8930</v>
      </c>
    </row>
    <row r="136" spans="1:7" ht="15.75" customHeight="1">
      <c r="A136" s="1470" t="s">
        <v>417</v>
      </c>
      <c r="B136" s="323" t="s">
        <v>520</v>
      </c>
      <c r="C136" s="309" t="s">
        <v>57</v>
      </c>
      <c r="D136" s="224">
        <v>1800</v>
      </c>
      <c r="E136" s="93">
        <v>929.9</v>
      </c>
      <c r="F136" s="93">
        <v>926</v>
      </c>
      <c r="G136" s="93">
        <f>'0501'!G39-'0501'!G38</f>
        <v>1190</v>
      </c>
    </row>
    <row r="137" spans="1:7" ht="16.5" customHeight="1" hidden="1">
      <c r="A137" s="1470"/>
      <c r="B137" s="253"/>
      <c r="C137" s="253" t="s">
        <v>204</v>
      </c>
      <c r="D137" s="225">
        <v>0</v>
      </c>
      <c r="E137" s="91">
        <v>0</v>
      </c>
      <c r="F137" s="91">
        <v>0</v>
      </c>
      <c r="G137" s="91">
        <f>'[10]05zdr'!$G$38</f>
        <v>0</v>
      </c>
    </row>
    <row r="138" spans="1:7" ht="16.5" customHeight="1">
      <c r="A138" s="1470"/>
      <c r="B138" s="256"/>
      <c r="C138" s="321" t="s">
        <v>61</v>
      </c>
      <c r="D138" s="222">
        <v>0</v>
      </c>
      <c r="E138" s="92">
        <v>349</v>
      </c>
      <c r="F138" s="92">
        <v>349</v>
      </c>
      <c r="G138" s="92">
        <f>'05'!I26</f>
        <v>0</v>
      </c>
    </row>
    <row r="139" spans="1:7" ht="16.5" customHeight="1">
      <c r="A139" s="1478"/>
      <c r="B139" s="331" t="s">
        <v>246</v>
      </c>
      <c r="C139" s="351"/>
      <c r="D139" s="225">
        <f>SUM(D136,D138)</f>
        <v>1800</v>
      </c>
      <c r="E139" s="225">
        <f>SUM(E136,E138)</f>
        <v>1278.9</v>
      </c>
      <c r="F139" s="225">
        <f>SUM(F136,F138)</f>
        <v>1275</v>
      </c>
      <c r="G139" s="140">
        <f>SUM(G136:G137)</f>
        <v>1190</v>
      </c>
    </row>
    <row r="140" spans="1:7" ht="15" customHeight="1">
      <c r="A140" s="1470" t="s">
        <v>417</v>
      </c>
      <c r="B140" s="329" t="s">
        <v>519</v>
      </c>
      <c r="C140" s="309" t="s">
        <v>180</v>
      </c>
      <c r="D140" s="93">
        <v>0</v>
      </c>
      <c r="E140" s="93">
        <v>3323.7</v>
      </c>
      <c r="F140" s="93">
        <v>3323.6</v>
      </c>
      <c r="G140" s="141">
        <f>'[9]0519,CSOP,ZZ Smíchov '!$C$38</f>
        <v>0</v>
      </c>
    </row>
    <row r="141" spans="1:7" ht="21" customHeight="1" hidden="1">
      <c r="A141" s="1470"/>
      <c r="B141" s="253"/>
      <c r="C141" s="321" t="s">
        <v>59</v>
      </c>
      <c r="D141" s="254">
        <v>0</v>
      </c>
      <c r="E141" s="91">
        <v>0</v>
      </c>
      <c r="F141" s="91">
        <v>0</v>
      </c>
      <c r="G141" s="92">
        <v>0</v>
      </c>
    </row>
    <row r="142" spans="1:7" ht="21" customHeight="1" hidden="1">
      <c r="A142" s="1478"/>
      <c r="B142" s="331" t="s">
        <v>418</v>
      </c>
      <c r="C142" s="351"/>
      <c r="D142" s="138">
        <f>SUM(D140,D141)</f>
        <v>0</v>
      </c>
      <c r="E142" s="223">
        <f>SUM(E140:E141)</f>
        <v>3323.7</v>
      </c>
      <c r="F142" s="223">
        <f>SUM(F140:F141)</f>
        <v>3323.6</v>
      </c>
      <c r="G142" s="138">
        <f>SUM(G140:G141)</f>
        <v>0</v>
      </c>
    </row>
    <row r="143" spans="1:7" ht="16.5" customHeight="1">
      <c r="A143" s="1471"/>
      <c r="B143" s="1482" t="s">
        <v>203</v>
      </c>
      <c r="C143" s="309" t="s">
        <v>57</v>
      </c>
      <c r="D143" s="93">
        <f>SUM(D136,D140)</f>
        <v>1800</v>
      </c>
      <c r="E143" s="224">
        <f aca="true" t="shared" si="0" ref="E143:G144">SUM(E136+E140)</f>
        <v>4253.599999999999</v>
      </c>
      <c r="F143" s="224">
        <f t="shared" si="0"/>
        <v>4249.6</v>
      </c>
      <c r="G143" s="93">
        <f t="shared" si="0"/>
        <v>1190</v>
      </c>
    </row>
    <row r="144" spans="1:7" ht="16.5" customHeight="1" hidden="1">
      <c r="A144" s="1471"/>
      <c r="B144" s="1491"/>
      <c r="C144" s="253" t="s">
        <v>59</v>
      </c>
      <c r="D144" s="91">
        <f>SUM(D137,D141)</f>
        <v>0</v>
      </c>
      <c r="E144" s="225">
        <f t="shared" si="0"/>
        <v>0</v>
      </c>
      <c r="F144" s="225">
        <f t="shared" si="0"/>
        <v>0</v>
      </c>
      <c r="G144" s="91">
        <f t="shared" si="0"/>
        <v>0</v>
      </c>
    </row>
    <row r="145" spans="1:7" ht="16.5" customHeight="1">
      <c r="A145" s="1471"/>
      <c r="B145" s="1491"/>
      <c r="C145" s="321" t="s">
        <v>61</v>
      </c>
      <c r="D145" s="222">
        <v>0</v>
      </c>
      <c r="E145" s="92">
        <v>349</v>
      </c>
      <c r="F145" s="92">
        <v>349</v>
      </c>
      <c r="G145" s="92">
        <f>'05'!I31</f>
        <v>0</v>
      </c>
    </row>
    <row r="146" spans="1:7" ht="16.5" customHeight="1">
      <c r="A146" s="1471"/>
      <c r="B146" s="1492"/>
      <c r="C146" s="351"/>
      <c r="D146" s="356">
        <f>SUM(D143,D144,D145)</f>
        <v>1800</v>
      </c>
      <c r="E146" s="356">
        <f>SUM(E143,E144,E145)</f>
        <v>4602.599999999999</v>
      </c>
      <c r="F146" s="356">
        <f>SUM(F143,F144,F145)</f>
        <v>4598.6</v>
      </c>
      <c r="G146" s="356">
        <f>SUM(G143,G144,G145)</f>
        <v>1190</v>
      </c>
    </row>
    <row r="147" spans="1:8" ht="16.5" customHeight="1">
      <c r="A147" s="314" t="s">
        <v>419</v>
      </c>
      <c r="B147" s="252" t="s">
        <v>190</v>
      </c>
      <c r="C147" s="326" t="s">
        <v>57</v>
      </c>
      <c r="D147" s="221">
        <v>428</v>
      </c>
      <c r="E147" s="139">
        <f>'[7]výdaje  skutečné 2010'!$H$22</f>
        <v>428</v>
      </c>
      <c r="F147" s="139">
        <f>'[7]výdaje  skutečné 2010'!$L$22</f>
        <v>51.1</v>
      </c>
      <c r="G147" s="139">
        <v>0</v>
      </c>
      <c r="H147" s="233"/>
    </row>
    <row r="148" spans="1:7" ht="15.75" customHeight="1">
      <c r="A148" s="314"/>
      <c r="B148" s="252" t="s">
        <v>420</v>
      </c>
      <c r="C148" s="328" t="s">
        <v>57</v>
      </c>
      <c r="D148" s="223">
        <v>1570</v>
      </c>
      <c r="E148" s="138">
        <f>'[7]výdaje  skutečné 2010'!$H$23</f>
        <v>1570</v>
      </c>
      <c r="F148" s="138">
        <v>1374.2</v>
      </c>
      <c r="G148" s="138">
        <f>'0513,0525, 0533'!D10</f>
        <v>1550</v>
      </c>
    </row>
    <row r="149" spans="1:7" ht="16.5" customHeight="1" hidden="1">
      <c r="A149" s="314"/>
      <c r="B149" s="329"/>
      <c r="C149" s="327" t="s">
        <v>204</v>
      </c>
      <c r="D149" s="221">
        <v>0</v>
      </c>
      <c r="E149" s="139">
        <f>'[7]výdaje  skutečné 2010'!$I$23</f>
        <v>0</v>
      </c>
      <c r="F149" s="139">
        <v>0</v>
      </c>
      <c r="G149" s="139">
        <f>'0513,0525, 0533'!D9</f>
        <v>0</v>
      </c>
    </row>
    <row r="150" spans="1:7" ht="16.5" customHeight="1" hidden="1">
      <c r="A150" s="314"/>
      <c r="B150" s="331" t="s">
        <v>421</v>
      </c>
      <c r="C150" s="358"/>
      <c r="D150" s="221">
        <f>SUM(D148:D149)</f>
        <v>1570</v>
      </c>
      <c r="E150" s="139">
        <f>SUM(E148:E149)</f>
        <v>1570</v>
      </c>
      <c r="F150" s="139">
        <f>SUM(F148:F149)</f>
        <v>1374.2</v>
      </c>
      <c r="G150" s="139">
        <f>SUM(G148:G149)</f>
        <v>1550</v>
      </c>
    </row>
    <row r="151" spans="1:7" ht="16.5" customHeight="1">
      <c r="A151" s="314" t="s">
        <v>422</v>
      </c>
      <c r="B151" s="263" t="s">
        <v>287</v>
      </c>
      <c r="C151" s="326" t="s">
        <v>57</v>
      </c>
      <c r="D151" s="221">
        <v>1122</v>
      </c>
      <c r="E151" s="139">
        <f>'[7]výdaje  skutečné 2010'!$H$24</f>
        <v>779.4</v>
      </c>
      <c r="F151" s="139">
        <f>'[7]výdaje  skutečné 2010'!$L$24</f>
        <v>692.6</v>
      </c>
      <c r="G151" s="139">
        <v>0</v>
      </c>
    </row>
    <row r="152" spans="1:7" ht="15.75" customHeight="1">
      <c r="A152" s="314" t="s">
        <v>423</v>
      </c>
      <c r="B152" s="252" t="s">
        <v>288</v>
      </c>
      <c r="C152" s="328" t="s">
        <v>57</v>
      </c>
      <c r="D152" s="223">
        <v>2950</v>
      </c>
      <c r="E152" s="138">
        <f>'[7]výdaje  skutečné 2010'!$H$25</f>
        <v>3329</v>
      </c>
      <c r="F152" s="138">
        <f>'[7]výdaje  skutečné 2010'!$L$25</f>
        <v>2964</v>
      </c>
      <c r="G152" s="138">
        <v>0</v>
      </c>
    </row>
    <row r="153" spans="1:8" ht="17.25" customHeight="1" hidden="1">
      <c r="A153" s="314" t="s">
        <v>424</v>
      </c>
      <c r="B153" s="252" t="s">
        <v>289</v>
      </c>
      <c r="C153" s="328" t="s">
        <v>204</v>
      </c>
      <c r="D153" s="223">
        <v>0</v>
      </c>
      <c r="E153" s="138">
        <f>'[7]výdaje  skutečné 2010'!$H$26</f>
        <v>0</v>
      </c>
      <c r="F153" s="138">
        <f>'[7]výdaje  skutečné 2010'!$L$26</f>
        <v>0</v>
      </c>
      <c r="G153" s="138">
        <f>'[4]sumář'!$B$6</f>
        <v>0</v>
      </c>
      <c r="H153" s="233"/>
    </row>
    <row r="154" spans="1:8" ht="15.75" customHeight="1">
      <c r="A154" s="314"/>
      <c r="B154" s="252" t="s">
        <v>361</v>
      </c>
      <c r="C154" s="326" t="s">
        <v>57</v>
      </c>
      <c r="D154" s="223">
        <v>150</v>
      </c>
      <c r="E154" s="138">
        <f>'[7]výdaje  skutečné 2010'!$H$27</f>
        <v>132.4</v>
      </c>
      <c r="F154" s="138">
        <f>'[7]výdaje  skutečné 2010'!$L$27</f>
        <v>132.3</v>
      </c>
      <c r="G154" s="138">
        <f>'0513,0525, 0533'!D21-'0513,0525, 0533'!D20</f>
        <v>140</v>
      </c>
      <c r="H154" s="233"/>
    </row>
    <row r="155" spans="1:8" ht="15.75" customHeight="1">
      <c r="A155" s="314"/>
      <c r="B155" s="252" t="s">
        <v>823</v>
      </c>
      <c r="C155" s="359" t="s">
        <v>57</v>
      </c>
      <c r="D155" s="231">
        <v>0</v>
      </c>
      <c r="E155" s="141">
        <v>106.4</v>
      </c>
      <c r="F155" s="141">
        <v>106.4</v>
      </c>
      <c r="G155" s="141">
        <f>'0526,0926SF'!C24</f>
        <v>0</v>
      </c>
      <c r="H155" s="233"/>
    </row>
    <row r="156" spans="1:8" ht="0.75" customHeight="1">
      <c r="A156" s="314"/>
      <c r="B156" s="329" t="s">
        <v>615</v>
      </c>
      <c r="C156" s="326" t="s">
        <v>57</v>
      </c>
      <c r="D156" s="221">
        <v>0</v>
      </c>
      <c r="E156" s="139">
        <v>0</v>
      </c>
      <c r="F156" s="139">
        <v>0</v>
      </c>
      <c r="G156" s="139">
        <f>'0526,0926'!D55</f>
        <v>0</v>
      </c>
      <c r="H156" s="233"/>
    </row>
    <row r="157" spans="1:8" ht="0.75" customHeight="1" hidden="1">
      <c r="A157" s="314"/>
      <c r="B157" s="680" t="s">
        <v>833</v>
      </c>
      <c r="C157" s="329" t="s">
        <v>57</v>
      </c>
      <c r="D157" s="1107">
        <v>0</v>
      </c>
      <c r="E157" s="1108">
        <v>0</v>
      </c>
      <c r="F157" s="1108">
        <v>0</v>
      </c>
      <c r="G157" s="123">
        <f>'0513,0525, 0533'!C26</f>
        <v>0</v>
      </c>
      <c r="H157" s="233"/>
    </row>
    <row r="158" spans="1:8" ht="15" hidden="1">
      <c r="A158" s="314"/>
      <c r="B158" s="681"/>
      <c r="C158" s="329" t="s">
        <v>204</v>
      </c>
      <c r="D158" s="1222">
        <v>0</v>
      </c>
      <c r="E158" s="493">
        <v>0</v>
      </c>
      <c r="F158" s="493">
        <v>0</v>
      </c>
      <c r="G158" s="1223">
        <v>0</v>
      </c>
      <c r="H158" s="233"/>
    </row>
    <row r="159" spans="1:8" ht="15" hidden="1">
      <c r="A159" s="314"/>
      <c r="B159" s="685" t="s">
        <v>616</v>
      </c>
      <c r="C159" s="308"/>
      <c r="D159" s="356">
        <f>SUM(D157:D158)</f>
        <v>0</v>
      </c>
      <c r="E159" s="356">
        <f>SUM(E157:E158)</f>
        <v>0</v>
      </c>
      <c r="F159" s="356">
        <f>SUM(F157:F158)</f>
        <v>0</v>
      </c>
      <c r="G159" s="356">
        <f>SUM(G157:G158)</f>
        <v>0</v>
      </c>
      <c r="H159" s="233"/>
    </row>
    <row r="160" spans="1:8" ht="15.75" customHeight="1">
      <c r="A160" s="314" t="s">
        <v>233</v>
      </c>
      <c r="B160" s="329" t="s">
        <v>518</v>
      </c>
      <c r="C160" s="326" t="s">
        <v>57</v>
      </c>
      <c r="D160" s="223">
        <v>21100</v>
      </c>
      <c r="E160" s="138">
        <v>22992.1</v>
      </c>
      <c r="F160" s="138">
        <v>22992.1</v>
      </c>
      <c r="G160" s="138">
        <f>CSOP!C10</f>
        <v>24878</v>
      </c>
      <c r="H160" s="233"/>
    </row>
    <row r="161" spans="1:7" ht="1.5" customHeight="1" hidden="1">
      <c r="A161" s="314"/>
      <c r="B161" s="255" t="s">
        <v>299</v>
      </c>
      <c r="C161" s="309" t="s">
        <v>57</v>
      </c>
      <c r="D161" s="138">
        <v>0</v>
      </c>
      <c r="E161" s="141"/>
      <c r="F161" s="141"/>
      <c r="G161" s="265">
        <v>0</v>
      </c>
    </row>
    <row r="162" spans="1:7" ht="1.5" customHeight="1" hidden="1">
      <c r="A162" s="314"/>
      <c r="B162" s="266"/>
      <c r="C162" s="321" t="s">
        <v>204</v>
      </c>
      <c r="D162" s="94">
        <f>D132++D136+D140+D147+D148+D151+D152+D160+D154</f>
        <v>34100</v>
      </c>
      <c r="E162" s="139"/>
      <c r="F162" s="139"/>
      <c r="G162" s="267">
        <v>0</v>
      </c>
    </row>
    <row r="163" spans="1:7" ht="1.5" customHeight="1" hidden="1">
      <c r="A163" s="314"/>
      <c r="B163" s="255" t="s">
        <v>425</v>
      </c>
      <c r="C163" s="264"/>
      <c r="D163" s="268">
        <f>D137+D141+D149+D153+D133</f>
        <v>0</v>
      </c>
      <c r="E163" s="251">
        <f>SUM(E161:E162)</f>
        <v>0</v>
      </c>
      <c r="F163" s="251">
        <f>SUM(F161:F162)</f>
        <v>0</v>
      </c>
      <c r="G163" s="262">
        <v>0</v>
      </c>
    </row>
    <row r="164" spans="1:7" ht="16.5" customHeight="1">
      <c r="A164" s="1471"/>
      <c r="B164" s="1475" t="s">
        <v>115</v>
      </c>
      <c r="C164" s="253" t="s">
        <v>57</v>
      </c>
      <c r="D164" s="232">
        <f>D132+D136+D140+D147+D148+D151+D152+D160+D161+D154+D155+D156+D157</f>
        <v>34100</v>
      </c>
      <c r="E164" s="232">
        <f>E132+E136+E140+E147+E148+E151+E152+E160+E161+E154+E155+E156+E157</f>
        <v>152783.89999999997</v>
      </c>
      <c r="F164" s="232">
        <f>F132+F136+F140+F147+F148+F151+F152+F160+F161+F154+F155+F156+F157</f>
        <v>148857</v>
      </c>
      <c r="G164" s="232">
        <f>G132+G136+G140+G147+G148+G151+G152+G160+G161+G154+G155+G156+G157</f>
        <v>34088</v>
      </c>
    </row>
    <row r="165" spans="1:7" ht="16.5" customHeight="1" hidden="1">
      <c r="A165" s="1471"/>
      <c r="B165" s="1488"/>
      <c r="C165" s="253" t="s">
        <v>204</v>
      </c>
      <c r="D165" s="232">
        <f>D144+D149+D153+D133+D158</f>
        <v>0</v>
      </c>
      <c r="E165" s="232">
        <f>E144+E149+E153+E133+E158</f>
        <v>0</v>
      </c>
      <c r="F165" s="232">
        <f>F144+F149+F153+F133+F158</f>
        <v>0</v>
      </c>
      <c r="G165" s="232">
        <f>G144+G149+G153+G133+G158</f>
        <v>0</v>
      </c>
    </row>
    <row r="166" spans="1:7" ht="16.5" customHeight="1">
      <c r="A166" s="1471"/>
      <c r="B166" s="1488"/>
      <c r="C166" s="253" t="s">
        <v>61</v>
      </c>
      <c r="D166" s="626">
        <f>D134+D138</f>
        <v>2770</v>
      </c>
      <c r="E166" s="626">
        <f>E134+E138</f>
        <v>1618</v>
      </c>
      <c r="F166" s="626">
        <f>F134+F138</f>
        <v>1618</v>
      </c>
      <c r="G166" s="94">
        <f>G134</f>
        <v>2600</v>
      </c>
    </row>
    <row r="167" spans="1:7" ht="16.5" customHeight="1" thickBot="1">
      <c r="A167" s="1471"/>
      <c r="B167" s="1489"/>
      <c r="C167" s="365"/>
      <c r="D167" s="362">
        <f>SUM(D164,D165,D166)</f>
        <v>36870</v>
      </c>
      <c r="E167" s="627">
        <f>SUM(E164,E165,E166)</f>
        <v>154401.89999999997</v>
      </c>
      <c r="F167" s="627">
        <f>SUM(F164,F165,F166)</f>
        <v>150475</v>
      </c>
      <c r="G167" s="363">
        <f>SUM(G164,G165,G166)</f>
        <v>36688</v>
      </c>
    </row>
    <row r="168" spans="1:8" ht="16.5" customHeight="1">
      <c r="A168" s="1470" t="s">
        <v>426</v>
      </c>
      <c r="B168" s="329" t="s">
        <v>192</v>
      </c>
      <c r="C168" s="329" t="s">
        <v>57</v>
      </c>
      <c r="D168" s="229">
        <v>8430</v>
      </c>
      <c r="E168" s="140">
        <v>8740.8</v>
      </c>
      <c r="F168" s="140">
        <v>8736.5</v>
      </c>
      <c r="G168" s="140">
        <f>'0604,06,0608'!J22-'0604,06,0608'!J16</f>
        <v>8230</v>
      </c>
      <c r="H168" s="233"/>
    </row>
    <row r="169" spans="1:7" ht="16.5" customHeight="1">
      <c r="A169" s="1470"/>
      <c r="B169" s="329"/>
      <c r="C169" s="329" t="s">
        <v>204</v>
      </c>
      <c r="D169" s="229">
        <v>0</v>
      </c>
      <c r="E169" s="140">
        <f>'[7]výdaje  skutečné 2010'!$I$30</f>
        <v>115</v>
      </c>
      <c r="F169" s="140">
        <f>'[7]výdaje  skutečné 2010'!$M$30</f>
        <v>114.5</v>
      </c>
      <c r="G169" s="140">
        <f>'[2]real0604, KK Poštovka'!$J$21</f>
        <v>0</v>
      </c>
    </row>
    <row r="170" spans="1:7" ht="16.5" customHeight="1">
      <c r="A170" s="1470"/>
      <c r="B170" s="329"/>
      <c r="C170" s="263" t="s">
        <v>61</v>
      </c>
      <c r="D170" s="221">
        <v>1670</v>
      </c>
      <c r="E170" s="139">
        <f>'[7]výdaje  skutečné 2010'!$J$30</f>
        <v>1184</v>
      </c>
      <c r="F170" s="139">
        <f>'[7]výdaje  skutečné 2010'!$N$30</f>
        <v>1184</v>
      </c>
      <c r="G170" s="139">
        <f>'0604,06,0608'!J16</f>
        <v>1650</v>
      </c>
    </row>
    <row r="171" spans="1:7" ht="16.5" customHeight="1">
      <c r="A171" s="1478"/>
      <c r="B171" s="331" t="s">
        <v>181</v>
      </c>
      <c r="C171" s="354"/>
      <c r="D171" s="231">
        <f>SUM(D168:D170)</f>
        <v>10100</v>
      </c>
      <c r="E171" s="139">
        <f>SUM(E168,E169,E170)</f>
        <v>10039.8</v>
      </c>
      <c r="F171" s="139">
        <f>SUM(F168,F169,F170)</f>
        <v>10035</v>
      </c>
      <c r="G171" s="139">
        <f>SUM(G168:G170)</f>
        <v>9880</v>
      </c>
    </row>
    <row r="172" spans="1:7" ht="16.5" customHeight="1">
      <c r="A172" s="314" t="s">
        <v>427</v>
      </c>
      <c r="B172" s="263" t="s">
        <v>428</v>
      </c>
      <c r="C172" s="326" t="s">
        <v>57</v>
      </c>
      <c r="D172" s="231">
        <v>1368</v>
      </c>
      <c r="E172" s="141">
        <v>1408</v>
      </c>
      <c r="F172" s="141">
        <v>1408</v>
      </c>
      <c r="G172" s="141">
        <f>'0604,06,0608'!D28</f>
        <v>3569</v>
      </c>
    </row>
    <row r="173" spans="1:7" ht="16.5" customHeight="1">
      <c r="A173" s="314" t="s">
        <v>429</v>
      </c>
      <c r="B173" s="252" t="s">
        <v>191</v>
      </c>
      <c r="C173" s="328" t="s">
        <v>57</v>
      </c>
      <c r="D173" s="231">
        <v>400</v>
      </c>
      <c r="E173" s="141">
        <f>'[7]výdaje  skutečné 2010'!$H$31</f>
        <v>400</v>
      </c>
      <c r="F173" s="141">
        <f>'[7]výdaje  skutečné 2010'!$L$31</f>
        <v>398.3</v>
      </c>
      <c r="G173" s="141">
        <f>'0604,06,0608'!C47</f>
        <v>339</v>
      </c>
    </row>
    <row r="174" spans="1:7" ht="16.5" customHeight="1">
      <c r="A174" s="314"/>
      <c r="B174" s="360" t="s">
        <v>430</v>
      </c>
      <c r="C174" s="359" t="s">
        <v>57</v>
      </c>
      <c r="D174" s="231">
        <v>5000</v>
      </c>
      <c r="E174" s="141">
        <f>'[7]výdaje  skutečné 2010'!$H$32</f>
        <v>7057.5</v>
      </c>
      <c r="F174" s="141">
        <f>'[7]výdaje  skutečné 2010'!$L$32</f>
        <v>6761.9</v>
      </c>
      <c r="G174" s="141">
        <f>'0612, 0613, 0624, 0626'!C3</f>
        <v>3835</v>
      </c>
    </row>
    <row r="175" spans="1:7" ht="16.5" customHeight="1">
      <c r="A175" s="314"/>
      <c r="B175" s="353"/>
      <c r="C175" s="330" t="s">
        <v>204</v>
      </c>
      <c r="D175" s="229">
        <v>0</v>
      </c>
      <c r="E175" s="140">
        <f>'[7]výdaje  skutečné 2010'!$I$32</f>
        <v>7852.2</v>
      </c>
      <c r="F175" s="140">
        <f>'[7]výdaje  skutečné 2010'!$M$32</f>
        <v>7852.2</v>
      </c>
      <c r="G175" s="140">
        <v>0</v>
      </c>
    </row>
    <row r="176" spans="1:7" ht="16.5" customHeight="1">
      <c r="A176" s="314"/>
      <c r="B176" s="1227"/>
      <c r="C176" s="326" t="s">
        <v>61</v>
      </c>
      <c r="D176" s="221">
        <v>0</v>
      </c>
      <c r="E176" s="139">
        <v>0</v>
      </c>
      <c r="F176" s="139">
        <v>0</v>
      </c>
      <c r="G176" s="139">
        <f>'0612, 0613, 0624, 0626'!C4</f>
        <v>835</v>
      </c>
    </row>
    <row r="177" spans="1:7" ht="16.5" customHeight="1">
      <c r="A177" s="314"/>
      <c r="B177" s="1228" t="s">
        <v>836</v>
      </c>
      <c r="C177" s="358"/>
      <c r="D177" s="223">
        <f>SUM(D174:D176)</f>
        <v>5000</v>
      </c>
      <c r="E177" s="223">
        <f>SUM(E174:E176)</f>
        <v>14909.7</v>
      </c>
      <c r="F177" s="223">
        <f>SUM(F174:F176)</f>
        <v>14614.099999999999</v>
      </c>
      <c r="G177" s="138">
        <f>SUM(G174:G176)</f>
        <v>4670</v>
      </c>
    </row>
    <row r="178" spans="1:7" ht="16.5" customHeight="1">
      <c r="A178" s="314"/>
      <c r="B178" s="323" t="s">
        <v>295</v>
      </c>
      <c r="C178" s="328" t="s">
        <v>57</v>
      </c>
      <c r="D178" s="231">
        <v>700</v>
      </c>
      <c r="E178" s="141">
        <f>'[7]výdaje  skutečné 2010'!$H$33</f>
        <v>700</v>
      </c>
      <c r="F178" s="141">
        <f>'[7]výdaje  skutečné 2010'!$L$33</f>
        <v>467.7</v>
      </c>
      <c r="G178" s="141">
        <f>'0612, 0613, 0624, 0626'!C11</f>
        <v>1000</v>
      </c>
    </row>
    <row r="179" spans="1:7" ht="15.75" customHeight="1">
      <c r="A179" s="314"/>
      <c r="B179" s="323" t="s">
        <v>431</v>
      </c>
      <c r="C179" s="328" t="s">
        <v>57</v>
      </c>
      <c r="D179" s="231">
        <v>138</v>
      </c>
      <c r="E179" s="141">
        <f>'[7]výdaje  skutečné 2010'!$H$34</f>
        <v>302</v>
      </c>
      <c r="F179" s="141">
        <f>'[7]výdaje  skutečné 2010'!$L$34</f>
        <v>217.6</v>
      </c>
      <c r="G179" s="141">
        <v>0</v>
      </c>
    </row>
    <row r="180" spans="1:7" ht="17.25" customHeight="1">
      <c r="A180" s="1470"/>
      <c r="B180" s="1498" t="s">
        <v>747</v>
      </c>
      <c r="C180" s="328" t="s">
        <v>57</v>
      </c>
      <c r="D180" s="612">
        <v>850</v>
      </c>
      <c r="E180" s="141">
        <f>'[7]výdaje  skutečné 2010'!$H$35</f>
        <v>242.4</v>
      </c>
      <c r="F180" s="141">
        <f>'[7]výdaje  skutečné 2010'!$L$35</f>
        <v>242.4</v>
      </c>
      <c r="G180" s="141">
        <f>'0621,0634'!D4</f>
        <v>150</v>
      </c>
    </row>
    <row r="181" spans="1:7" ht="16.5" customHeight="1">
      <c r="A181" s="1478"/>
      <c r="B181" s="1499"/>
      <c r="C181" s="253" t="s">
        <v>204</v>
      </c>
      <c r="D181" s="231">
        <v>600</v>
      </c>
      <c r="E181" s="223">
        <f>'[7]výdaje  skutečné 2010'!$I$35</f>
        <v>535.7</v>
      </c>
      <c r="F181" s="223">
        <f>'[7]výdaje  skutečné 2010'!$M$35</f>
        <v>535.6</v>
      </c>
      <c r="G181" s="138">
        <f>'0621,0634'!D7</f>
        <v>600</v>
      </c>
    </row>
    <row r="182" spans="1:7" ht="16.5" customHeight="1">
      <c r="A182" s="320"/>
      <c r="B182" s="323" t="s">
        <v>323</v>
      </c>
      <c r="C182" s="359" t="s">
        <v>57</v>
      </c>
      <c r="D182" s="223">
        <v>7908</v>
      </c>
      <c r="E182" s="223">
        <f>'[7]výdaje  skutečné 2010'!$H$36</f>
        <v>7920</v>
      </c>
      <c r="F182" s="223">
        <f>'[7]výdaje  skutečné 2010'!$L$36</f>
        <v>7871.9</v>
      </c>
      <c r="G182" s="138">
        <f>'0612, 0613, 0624, 0626'!C16</f>
        <v>7900</v>
      </c>
    </row>
    <row r="183" spans="1:7" ht="16.5" customHeight="1">
      <c r="A183" s="1470" t="s">
        <v>432</v>
      </c>
      <c r="B183" s="323" t="s">
        <v>235</v>
      </c>
      <c r="C183" s="360" t="s">
        <v>57</v>
      </c>
      <c r="D183" s="611">
        <v>31496.3</v>
      </c>
      <c r="E183" s="141">
        <f>'[7]výdaje  skutečné 2010'!$H$37</f>
        <v>29633.4</v>
      </c>
      <c r="F183" s="141">
        <f>'[7]výdaje  skutečné 2010'!$L$37</f>
        <v>26400.4</v>
      </c>
      <c r="G183" s="141">
        <v>0</v>
      </c>
    </row>
    <row r="184" spans="1:7" ht="12" customHeight="1" hidden="1">
      <c r="A184" s="1470"/>
      <c r="B184" s="256"/>
      <c r="C184" s="253" t="s">
        <v>204</v>
      </c>
      <c r="D184" s="225">
        <v>0</v>
      </c>
      <c r="E184" s="91">
        <v>0</v>
      </c>
      <c r="F184" s="91">
        <v>0</v>
      </c>
      <c r="G184" s="91">
        <v>0</v>
      </c>
    </row>
    <row r="185" spans="1:7" ht="20.25" customHeight="1" hidden="1">
      <c r="A185" s="1478"/>
      <c r="B185" s="357" t="s">
        <v>245</v>
      </c>
      <c r="C185" s="351"/>
      <c r="D185" s="138">
        <f>SUM(D183:D184)</f>
        <v>31496.3</v>
      </c>
      <c r="E185" s="231">
        <f>SUM(E183:E184)</f>
        <v>29633.4</v>
      </c>
      <c r="F185" s="231">
        <f>SUM(F183:F184)</f>
        <v>26400.4</v>
      </c>
      <c r="G185" s="141">
        <f>SUM(G183:G184)</f>
        <v>0</v>
      </c>
    </row>
    <row r="186" spans="1:7" ht="20.25" customHeight="1">
      <c r="A186" s="320"/>
      <c r="B186" s="252" t="s">
        <v>863</v>
      </c>
      <c r="C186" s="351" t="s">
        <v>57</v>
      </c>
      <c r="D186" s="138">
        <v>0</v>
      </c>
      <c r="E186" s="223">
        <v>0</v>
      </c>
      <c r="F186" s="223">
        <v>0</v>
      </c>
      <c r="G186" s="138">
        <f>'0612, 0613, 0624, 0626'!C25</f>
        <v>138</v>
      </c>
    </row>
    <row r="187" spans="1:7" ht="20.25" customHeight="1">
      <c r="A187" s="320"/>
      <c r="B187" s="684" t="s">
        <v>824</v>
      </c>
      <c r="C187" s="323" t="s">
        <v>57</v>
      </c>
      <c r="D187" s="1107">
        <v>0</v>
      </c>
      <c r="E187" s="1108">
        <v>0</v>
      </c>
      <c r="F187" s="1108">
        <v>0</v>
      </c>
      <c r="G187" s="123">
        <f>'0621,0634'!I33-'0621,0634'!I26</f>
        <v>22322</v>
      </c>
    </row>
    <row r="188" spans="1:7" ht="20.25" customHeight="1" hidden="1">
      <c r="A188" s="320"/>
      <c r="B188" s="681"/>
      <c r="C188" s="329" t="s">
        <v>204</v>
      </c>
      <c r="D188" s="626">
        <v>0</v>
      </c>
      <c r="E188" s="682">
        <v>0</v>
      </c>
      <c r="F188" s="682">
        <v>0</v>
      </c>
      <c r="G188" s="683">
        <v>0</v>
      </c>
    </row>
    <row r="189" spans="1:7" ht="20.25" customHeight="1">
      <c r="A189" s="320"/>
      <c r="B189" s="926"/>
      <c r="C189" s="326" t="s">
        <v>61</v>
      </c>
      <c r="D189" s="1222">
        <v>0</v>
      </c>
      <c r="E189" s="493">
        <v>0</v>
      </c>
      <c r="F189" s="493">
        <v>0</v>
      </c>
      <c r="G189" s="1223">
        <f>'0621,0634'!I26</f>
        <v>1700</v>
      </c>
    </row>
    <row r="190" spans="1:7" ht="20.25" customHeight="1">
      <c r="A190" s="320"/>
      <c r="B190" s="685" t="s">
        <v>617</v>
      </c>
      <c r="C190" s="308"/>
      <c r="D190" s="356">
        <f>SUM(D187:D189)</f>
        <v>0</v>
      </c>
      <c r="E190" s="356">
        <f>SUM(E187:E189)</f>
        <v>0</v>
      </c>
      <c r="F190" s="356">
        <f>SUM(F187:F189)</f>
        <v>0</v>
      </c>
      <c r="G190" s="356">
        <f>SUM(G187:G189)</f>
        <v>24022</v>
      </c>
    </row>
    <row r="191" spans="1:7" ht="16.5" customHeight="1">
      <c r="A191" s="1471"/>
      <c r="B191" s="1490" t="s">
        <v>112</v>
      </c>
      <c r="C191" s="309" t="s">
        <v>57</v>
      </c>
      <c r="D191" s="224">
        <f>SUM(D168+D172+D173+D174+D183+D178+D182+D179+D180)</f>
        <v>56290.3</v>
      </c>
      <c r="E191" s="224">
        <f>SUM(E168+E172+E173+E174+E183+E178+E182+E179+E180)</f>
        <v>56404.1</v>
      </c>
      <c r="F191" s="224">
        <f>SUM(F168+F172+F173+F174+F183+F178+F182+F179+F180)</f>
        <v>52504.7</v>
      </c>
      <c r="G191" s="224">
        <f>G168+G172+G173+G174+G178+G179+G180+G182+G183+G186+G187</f>
        <v>47483</v>
      </c>
    </row>
    <row r="192" spans="1:7" ht="16.5" customHeight="1">
      <c r="A192" s="1471"/>
      <c r="B192" s="1500"/>
      <c r="C192" s="253" t="s">
        <v>204</v>
      </c>
      <c r="D192" s="225">
        <f>SUM(D169+D175+D181+D184)</f>
        <v>600</v>
      </c>
      <c r="E192" s="225">
        <f>SUM(E169+E175+E181+E184)</f>
        <v>8502.9</v>
      </c>
      <c r="F192" s="225">
        <f>SUM(F169+F175+F181+F184)</f>
        <v>8502.3</v>
      </c>
      <c r="G192" s="225">
        <f>G181</f>
        <v>600</v>
      </c>
    </row>
    <row r="193" spans="1:7" ht="16.5" customHeight="1">
      <c r="A193" s="1471"/>
      <c r="B193" s="1500"/>
      <c r="C193" s="321" t="s">
        <v>61</v>
      </c>
      <c r="D193" s="222">
        <f>SUM(D170)</f>
        <v>1670</v>
      </c>
      <c r="E193" s="222">
        <f>SUM(E170)</f>
        <v>1184</v>
      </c>
      <c r="F193" s="222">
        <f>SUM(F170)</f>
        <v>1184</v>
      </c>
      <c r="G193" s="222">
        <f>G170+G176+G189</f>
        <v>4185</v>
      </c>
    </row>
    <row r="194" spans="1:7" ht="16.5" customHeight="1">
      <c r="A194" s="1471"/>
      <c r="B194" s="1501"/>
      <c r="C194" s="318"/>
      <c r="D194" s="251">
        <f>SUM(D191:D193)</f>
        <v>58560.3</v>
      </c>
      <c r="E194" s="313">
        <f>SUM(E191:E193)</f>
        <v>66091</v>
      </c>
      <c r="F194" s="313">
        <f>SUM(F191:F193)</f>
        <v>62191</v>
      </c>
      <c r="G194" s="1102">
        <f>SUM(G191:G193)</f>
        <v>52268</v>
      </c>
    </row>
    <row r="195" spans="1:7" ht="16.5" customHeight="1" hidden="1">
      <c r="A195" s="310"/>
      <c r="B195" s="316" t="s">
        <v>332</v>
      </c>
      <c r="C195" s="330" t="s">
        <v>57</v>
      </c>
      <c r="D195" s="231">
        <v>0</v>
      </c>
      <c r="E195" s="139">
        <v>0</v>
      </c>
      <c r="F195" s="139">
        <v>0</v>
      </c>
      <c r="G195" s="138">
        <v>0</v>
      </c>
    </row>
    <row r="196" spans="1:7" ht="21" customHeight="1" hidden="1">
      <c r="A196" s="310"/>
      <c r="B196" s="331" t="s">
        <v>292</v>
      </c>
      <c r="C196" s="252" t="s">
        <v>204</v>
      </c>
      <c r="D196" s="231">
        <v>0</v>
      </c>
      <c r="E196" s="221">
        <v>0</v>
      </c>
      <c r="F196" s="221">
        <v>0</v>
      </c>
      <c r="G196" s="138">
        <v>0</v>
      </c>
    </row>
    <row r="197" spans="1:7" ht="19.5" customHeight="1">
      <c r="A197" s="1470" t="s">
        <v>433</v>
      </c>
      <c r="B197" s="353" t="s">
        <v>825</v>
      </c>
      <c r="C197" s="309" t="s">
        <v>57</v>
      </c>
      <c r="D197" s="231">
        <v>4480</v>
      </c>
      <c r="E197" s="93">
        <f>'[7]výdaje  skutečné 2010'!$H$41</f>
        <v>4379.5</v>
      </c>
      <c r="F197" s="93">
        <f>'[7]výdaje  skutečné 2010'!$L$41</f>
        <v>4319.3</v>
      </c>
      <c r="G197" s="93">
        <f>' 0725'!E18-' 0725'!E17</f>
        <v>4320</v>
      </c>
    </row>
    <row r="198" spans="1:7" ht="18" customHeight="1">
      <c r="A198" s="1470"/>
      <c r="B198" s="329"/>
      <c r="C198" s="321" t="s">
        <v>204</v>
      </c>
      <c r="D198" s="222">
        <v>150</v>
      </c>
      <c r="E198" s="92">
        <f>'[7]výdaje  skutečné 2010'!$I$41</f>
        <v>150</v>
      </c>
      <c r="F198" s="92">
        <f>'[7]výdaje  skutečné 2010'!$M$41</f>
        <v>150</v>
      </c>
      <c r="G198" s="92">
        <f>' 0725'!D17</f>
        <v>0</v>
      </c>
    </row>
    <row r="199" spans="1:7" ht="19.5" customHeight="1">
      <c r="A199" s="1478"/>
      <c r="B199" s="331" t="s">
        <v>182</v>
      </c>
      <c r="C199" s="324"/>
      <c r="D199" s="230">
        <f>SUM(D197:D198)</f>
        <v>4630</v>
      </c>
      <c r="E199" s="221">
        <f>SUM(E197:E198)</f>
        <v>4529.5</v>
      </c>
      <c r="F199" s="221">
        <f>SUM(F197:F198)</f>
        <v>4469.3</v>
      </c>
      <c r="G199" s="139">
        <f>SUM(G197:G198)</f>
        <v>4320</v>
      </c>
    </row>
    <row r="200" spans="1:7" ht="15.75" customHeight="1">
      <c r="A200" s="1471"/>
      <c r="B200" s="1475" t="s">
        <v>114</v>
      </c>
      <c r="C200" s="309" t="s">
        <v>57</v>
      </c>
      <c r="D200" s="224">
        <f>D197</f>
        <v>4480</v>
      </c>
      <c r="E200" s="224">
        <f>E197</f>
        <v>4379.5</v>
      </c>
      <c r="F200" s="224">
        <f>F197</f>
        <v>4319.3</v>
      </c>
      <c r="G200" s="93">
        <f>SUM(G197)</f>
        <v>4320</v>
      </c>
    </row>
    <row r="201" spans="1:7" ht="18" customHeight="1">
      <c r="A201" s="1471"/>
      <c r="B201" s="1488"/>
      <c r="C201" s="253" t="s">
        <v>204</v>
      </c>
      <c r="D201" s="222">
        <f>SUM(D196+D198)</f>
        <v>150</v>
      </c>
      <c r="E201" s="222">
        <f>SUM(E196+E198)</f>
        <v>150</v>
      </c>
      <c r="F201" s="222">
        <f>SUM(F196+F198)</f>
        <v>150</v>
      </c>
      <c r="G201" s="92">
        <f>SUM(G196+G198)</f>
        <v>0</v>
      </c>
    </row>
    <row r="202" spans="1:7" ht="19.5" customHeight="1" thickBot="1">
      <c r="A202" s="1471"/>
      <c r="B202" s="1489"/>
      <c r="C202" s="361"/>
      <c r="D202" s="362">
        <f>SUM(D200,D201)</f>
        <v>4630</v>
      </c>
      <c r="E202" s="362">
        <f>SUM(E200,E201)</f>
        <v>4529.5</v>
      </c>
      <c r="F202" s="362">
        <f>SUM(F200,F201)</f>
        <v>4469.3</v>
      </c>
      <c r="G202" s="363">
        <f>SUM(G200,G201)</f>
        <v>4320</v>
      </c>
    </row>
    <row r="203" spans="1:7" ht="20.25" customHeight="1" hidden="1">
      <c r="A203" s="305"/>
      <c r="B203" s="349"/>
      <c r="C203" s="368"/>
      <c r="D203" s="371"/>
      <c r="E203" s="371"/>
      <c r="F203" s="372"/>
      <c r="G203" s="370"/>
    </row>
    <row r="204" spans="1:7" ht="28.5" hidden="1">
      <c r="A204" s="305"/>
      <c r="B204" s="306" t="s">
        <v>146</v>
      </c>
      <c r="C204" s="90" t="s">
        <v>147</v>
      </c>
      <c r="D204" s="89" t="s">
        <v>558</v>
      </c>
      <c r="E204" s="250" t="s">
        <v>601</v>
      </c>
      <c r="F204" s="307" t="s">
        <v>602</v>
      </c>
      <c r="G204" s="308" t="s">
        <v>559</v>
      </c>
    </row>
    <row r="205" spans="1:7" ht="18" customHeight="1">
      <c r="A205" s="314" t="s">
        <v>434</v>
      </c>
      <c r="B205" s="331" t="s">
        <v>193</v>
      </c>
      <c r="C205" s="252" t="s">
        <v>57</v>
      </c>
      <c r="D205" s="221">
        <v>250</v>
      </c>
      <c r="E205" s="138">
        <f>'[7]výdaje  skutečné 2010'!$H$43</f>
        <v>350</v>
      </c>
      <c r="F205" s="138">
        <f>'[7]výdaje  skutečné 2010'!$L$43</f>
        <v>269</v>
      </c>
      <c r="G205" s="138">
        <f>'08'!C5</f>
        <v>230</v>
      </c>
    </row>
    <row r="206" spans="1:7" ht="18.75" customHeight="1">
      <c r="A206" s="314"/>
      <c r="B206" s="331" t="s">
        <v>732</v>
      </c>
      <c r="C206" s="252" t="s">
        <v>57</v>
      </c>
      <c r="D206" s="221">
        <v>0</v>
      </c>
      <c r="E206" s="138">
        <f>'[7]výdaje  skutečné 2010'!$H$44</f>
        <v>87</v>
      </c>
      <c r="F206" s="138">
        <v>85.3</v>
      </c>
      <c r="G206" s="138">
        <v>0</v>
      </c>
    </row>
    <row r="207" spans="1:7" ht="18.75" customHeight="1">
      <c r="A207" s="314" t="s">
        <v>435</v>
      </c>
      <c r="B207" s="331" t="s">
        <v>194</v>
      </c>
      <c r="C207" s="252" t="s">
        <v>57</v>
      </c>
      <c r="D207" s="223">
        <v>200</v>
      </c>
      <c r="E207" s="138">
        <f>'[7]výdaje  skutečné 2010'!$H$45</f>
        <v>0</v>
      </c>
      <c r="F207" s="138">
        <f>'[7]výdaje  skutečné 2010'!$L$45</f>
        <v>0</v>
      </c>
      <c r="G207" s="138">
        <v>0</v>
      </c>
    </row>
    <row r="208" spans="1:7" ht="16.5" customHeight="1">
      <c r="A208" s="1470" t="s">
        <v>436</v>
      </c>
      <c r="B208" s="360" t="s">
        <v>195</v>
      </c>
      <c r="C208" s="323" t="s">
        <v>57</v>
      </c>
      <c r="D208" s="231">
        <v>2270</v>
      </c>
      <c r="E208" s="141">
        <f>'[7]výdaje  skutečné 2010'!$H$46</f>
        <v>1252</v>
      </c>
      <c r="F208" s="141">
        <f>'[7]výdaje  skutečné 2010'!$L$46</f>
        <v>836.2</v>
      </c>
      <c r="G208" s="141">
        <f>'08'!E25-'08'!E24</f>
        <v>1800</v>
      </c>
    </row>
    <row r="209" spans="1:7" ht="16.5" customHeight="1">
      <c r="A209" s="1470"/>
      <c r="B209" s="329"/>
      <c r="C209" s="263" t="s">
        <v>204</v>
      </c>
      <c r="D209" s="221">
        <v>1650</v>
      </c>
      <c r="E209" s="221">
        <f>'[7]výdaje  skutečné 2010'!$I$46</f>
        <v>14294</v>
      </c>
      <c r="F209" s="221">
        <f>'[7]výdaje  skutečné 2010'!$M$46</f>
        <v>13409.8</v>
      </c>
      <c r="G209" s="221">
        <f>'08'!E24</f>
        <v>8700</v>
      </c>
    </row>
    <row r="210" spans="1:7" ht="15" customHeight="1">
      <c r="A210" s="1478"/>
      <c r="B210" s="331" t="s">
        <v>183</v>
      </c>
      <c r="C210" s="354"/>
      <c r="D210" s="221">
        <f>SUM(D208,D209)</f>
        <v>3920</v>
      </c>
      <c r="E210" s="221">
        <f>SUM(E208:E209)</f>
        <v>15546</v>
      </c>
      <c r="F210" s="221">
        <f>SUM(F208:F209)</f>
        <v>14246</v>
      </c>
      <c r="G210" s="139">
        <f>SUM(G208:G209)</f>
        <v>10500</v>
      </c>
    </row>
    <row r="211" spans="1:7" ht="15.75" customHeight="1">
      <c r="A211" s="1470" t="s">
        <v>437</v>
      </c>
      <c r="B211" s="323" t="s">
        <v>837</v>
      </c>
      <c r="C211" s="329" t="s">
        <v>57</v>
      </c>
      <c r="D211" s="229">
        <v>2000</v>
      </c>
      <c r="E211" s="140">
        <f>'[7]výdaje  skutečné 2010'!$H$47</f>
        <v>1215.6</v>
      </c>
      <c r="F211" s="140">
        <f>'[7]výdaje  skutečné 2010'!$L$47</f>
        <v>1215.6</v>
      </c>
      <c r="G211" s="140">
        <f>'08'!E34-'08'!E33</f>
        <v>1250</v>
      </c>
    </row>
    <row r="212" spans="1:7" ht="16.5" customHeight="1">
      <c r="A212" s="1470"/>
      <c r="B212" s="329"/>
      <c r="C212" s="263" t="s">
        <v>204</v>
      </c>
      <c r="D212" s="221">
        <v>40680</v>
      </c>
      <c r="E212" s="139">
        <f>'[7]výdaje  skutečné 2010'!$I$47</f>
        <v>39515.1</v>
      </c>
      <c r="F212" s="139">
        <f>'[7]výdaje  skutečné 2010'!$M$47</f>
        <v>39398.1</v>
      </c>
      <c r="G212" s="139">
        <f>'08'!E33</f>
        <v>9070</v>
      </c>
    </row>
    <row r="213" spans="1:7" ht="18" customHeight="1">
      <c r="A213" s="1478"/>
      <c r="B213" s="331" t="s">
        <v>838</v>
      </c>
      <c r="C213" s="354"/>
      <c r="D213" s="221">
        <f>SUM(D211,D212)</f>
        <v>42680</v>
      </c>
      <c r="E213" s="223">
        <f>SUM(E211:E212)</f>
        <v>40730.7</v>
      </c>
      <c r="F213" s="223">
        <f>SUM(F211:F212)</f>
        <v>40613.7</v>
      </c>
      <c r="G213" s="139">
        <f>SUM(G211:G212)</f>
        <v>10320</v>
      </c>
    </row>
    <row r="214" spans="1:7" ht="18" customHeight="1">
      <c r="A214" s="320"/>
      <c r="B214" s="353" t="s">
        <v>620</v>
      </c>
      <c r="C214" s="329" t="s">
        <v>57</v>
      </c>
      <c r="D214" s="229">
        <v>0</v>
      </c>
      <c r="E214" s="229">
        <v>0</v>
      </c>
      <c r="F214" s="229">
        <v>0</v>
      </c>
      <c r="G214" s="140">
        <f>'08'!D55</f>
        <v>70</v>
      </c>
    </row>
    <row r="215" spans="1:7" ht="16.5" customHeight="1">
      <c r="A215" s="1470" t="s">
        <v>438</v>
      </c>
      <c r="B215" s="360" t="s">
        <v>196</v>
      </c>
      <c r="C215" s="323" t="s">
        <v>57</v>
      </c>
      <c r="D215" s="231">
        <v>2780</v>
      </c>
      <c r="E215" s="141">
        <f>'[7]výdaje  skutečné 2010'!$H$48</f>
        <v>440</v>
      </c>
      <c r="F215" s="141">
        <f>'[7]výdaje  skutečné 2010'!$L$48</f>
        <v>118.4</v>
      </c>
      <c r="G215" s="141">
        <v>0</v>
      </c>
    </row>
    <row r="216" spans="1:7" ht="16.5" customHeight="1">
      <c r="A216" s="1470"/>
      <c r="B216" s="329"/>
      <c r="C216" s="263" t="s">
        <v>204</v>
      </c>
      <c r="D216" s="221">
        <v>0</v>
      </c>
      <c r="E216" s="221">
        <f>'[7]výdaje  skutečné 2010'!$I$48</f>
        <v>1106.6</v>
      </c>
      <c r="F216" s="221">
        <f>'[7]výdaje  skutečné 2010'!$M$48</f>
        <v>1106.6</v>
      </c>
      <c r="G216" s="221">
        <v>0</v>
      </c>
    </row>
    <row r="217" spans="1:7" ht="16.5" customHeight="1">
      <c r="A217" s="1478"/>
      <c r="B217" s="331" t="s">
        <v>184</v>
      </c>
      <c r="C217" s="354"/>
      <c r="D217" s="221">
        <f>SUM(D215,D216)</f>
        <v>2780</v>
      </c>
      <c r="E217" s="221">
        <f>SUM(E215:E216)</f>
        <v>1546.6</v>
      </c>
      <c r="F217" s="221">
        <f>SUM(F215:F216)</f>
        <v>1225</v>
      </c>
      <c r="G217" s="221">
        <f>SUM(G215:G216)</f>
        <v>0</v>
      </c>
    </row>
    <row r="218" spans="1:7" ht="16.5" customHeight="1">
      <c r="A218" s="320"/>
      <c r="B218" s="252" t="s">
        <v>746</v>
      </c>
      <c r="C218" s="309" t="s">
        <v>57</v>
      </c>
      <c r="D218" s="231">
        <v>0</v>
      </c>
      <c r="E218" s="93">
        <v>0</v>
      </c>
      <c r="F218" s="93">
        <v>0</v>
      </c>
      <c r="G218" s="93">
        <f>'08'!D60</f>
        <v>118</v>
      </c>
    </row>
    <row r="219" spans="1:7" ht="16.5" customHeight="1" hidden="1">
      <c r="A219" s="320"/>
      <c r="B219" s="329"/>
      <c r="C219" s="321" t="s">
        <v>204</v>
      </c>
      <c r="D219" s="222">
        <v>0</v>
      </c>
      <c r="E219" s="92">
        <v>0</v>
      </c>
      <c r="F219" s="92">
        <v>0</v>
      </c>
      <c r="G219" s="92">
        <v>0</v>
      </c>
    </row>
    <row r="220" spans="1:7" ht="16.5" customHeight="1" hidden="1">
      <c r="A220" s="320"/>
      <c r="B220" s="331" t="s">
        <v>618</v>
      </c>
      <c r="C220" s="324"/>
      <c r="D220" s="230">
        <f>SUM(D218:D219)</f>
        <v>0</v>
      </c>
      <c r="E220" s="230">
        <f>SUM(E218:E219)</f>
        <v>0</v>
      </c>
      <c r="F220" s="230">
        <f>SUM(F218:F219)</f>
        <v>0</v>
      </c>
      <c r="G220" s="230">
        <f>SUM(G218:G219)</f>
        <v>118</v>
      </c>
    </row>
    <row r="221" spans="1:7" ht="16.5" customHeight="1">
      <c r="A221" s="320"/>
      <c r="B221" s="353" t="s">
        <v>834</v>
      </c>
      <c r="C221" s="309" t="s">
        <v>57</v>
      </c>
      <c r="D221" s="231">
        <v>0</v>
      </c>
      <c r="E221" s="93">
        <v>0</v>
      </c>
      <c r="F221" s="93">
        <v>0</v>
      </c>
      <c r="G221" s="93">
        <f>'08'!E70-'08'!E69</f>
        <v>894</v>
      </c>
    </row>
    <row r="222" spans="1:7" ht="16.5" customHeight="1" hidden="1">
      <c r="A222" s="320"/>
      <c r="B222" s="329"/>
      <c r="C222" s="321" t="s">
        <v>204</v>
      </c>
      <c r="D222" s="222">
        <v>0</v>
      </c>
      <c r="E222" s="92">
        <v>0</v>
      </c>
      <c r="F222" s="92">
        <v>0</v>
      </c>
      <c r="G222" s="92">
        <f>'08'!E69</f>
        <v>0</v>
      </c>
    </row>
    <row r="223" spans="1:7" ht="16.5" customHeight="1" hidden="1">
      <c r="A223" s="320"/>
      <c r="B223" s="331" t="s">
        <v>703</v>
      </c>
      <c r="C223" s="324"/>
      <c r="D223" s="230">
        <f>SUM(D221:D222)</f>
        <v>0</v>
      </c>
      <c r="E223" s="230">
        <f>SUM(E221:E222)</f>
        <v>0</v>
      </c>
      <c r="F223" s="230">
        <f>SUM(F221:F222)</f>
        <v>0</v>
      </c>
      <c r="G223" s="230">
        <f>SUM(G221:G222)</f>
        <v>894</v>
      </c>
    </row>
    <row r="224" spans="1:7" ht="16.5" customHeight="1">
      <c r="A224" s="1471"/>
      <c r="B224" s="1475" t="s">
        <v>185</v>
      </c>
      <c r="C224" s="309" t="s">
        <v>57</v>
      </c>
      <c r="D224" s="224">
        <f>D208+D211+D215+D205+D207+D218+D221</f>
        <v>7500</v>
      </c>
      <c r="E224" s="224">
        <f>E208+E211+E215+E205+E207+E218+E206</f>
        <v>3344.6</v>
      </c>
      <c r="F224" s="224">
        <f>F208+F211+F215+F205+F207+F218+F206</f>
        <v>2524.5000000000005</v>
      </c>
      <c r="G224" s="224">
        <f>G205+G208+G211+G215+G218+G221+G214</f>
        <v>4362</v>
      </c>
    </row>
    <row r="225" spans="1:7" ht="16.5" customHeight="1">
      <c r="A225" s="1471"/>
      <c r="B225" s="1488"/>
      <c r="C225" s="253" t="s">
        <v>204</v>
      </c>
      <c r="D225" s="222">
        <f>SUM(D209+D212+D216+D219)</f>
        <v>42330</v>
      </c>
      <c r="E225" s="222">
        <f>SUM(E209+E212+E216+E219)</f>
        <v>54915.7</v>
      </c>
      <c r="F225" s="222">
        <f>SUM(F209+F212+F216+F219)</f>
        <v>53914.49999999999</v>
      </c>
      <c r="G225" s="222">
        <f>SUM(G209+G212+G216+G219)</f>
        <v>17770</v>
      </c>
    </row>
    <row r="226" spans="1:7" ht="21" customHeight="1" thickBot="1">
      <c r="A226" s="1471"/>
      <c r="B226" s="1489"/>
      <c r="C226" s="365"/>
      <c r="D226" s="362">
        <f>SUM(D224,D225)</f>
        <v>49830</v>
      </c>
      <c r="E226" s="362">
        <f>SUM(E224,E225)</f>
        <v>58260.299999999996</v>
      </c>
      <c r="F226" s="362">
        <f>SUM(F224,F225)</f>
        <v>56438.99999999999</v>
      </c>
      <c r="G226" s="1104">
        <f>SUM(G224:G225)</f>
        <v>22132</v>
      </c>
    </row>
    <row r="227" spans="1:7" ht="19.5" customHeight="1">
      <c r="A227" s="319" t="s">
        <v>439</v>
      </c>
      <c r="B227" s="331" t="s">
        <v>440</v>
      </c>
      <c r="C227" s="263" t="s">
        <v>57</v>
      </c>
      <c r="D227" s="221">
        <v>0</v>
      </c>
      <c r="E227" s="139">
        <f>'[7]výdaje  skutečné 2010'!$H$50</f>
        <v>300</v>
      </c>
      <c r="F227" s="139">
        <f>'[7]výdaje  skutečné 2010'!$L$50</f>
        <v>243.5</v>
      </c>
      <c r="G227" s="495">
        <f>'0901,0921,0924'!C5</f>
        <v>300</v>
      </c>
    </row>
    <row r="228" spans="1:7" ht="19.5" customHeight="1">
      <c r="A228" s="319"/>
      <c r="B228" s="331" t="s">
        <v>733</v>
      </c>
      <c r="C228" s="263" t="s">
        <v>57</v>
      </c>
      <c r="D228" s="221">
        <v>0</v>
      </c>
      <c r="E228" s="139">
        <v>97.5</v>
      </c>
      <c r="F228" s="139">
        <v>0</v>
      </c>
      <c r="G228" s="139">
        <v>0</v>
      </c>
    </row>
    <row r="229" spans="1:7" ht="20.25" customHeight="1">
      <c r="A229" s="314" t="s">
        <v>441</v>
      </c>
      <c r="B229" s="357" t="s">
        <v>826</v>
      </c>
      <c r="C229" s="252" t="s">
        <v>57</v>
      </c>
      <c r="D229" s="223">
        <v>0</v>
      </c>
      <c r="E229" s="223">
        <v>0</v>
      </c>
      <c r="F229" s="223">
        <f>'[7]výdaje  skutečné 2010'!$L$51</f>
        <v>0</v>
      </c>
      <c r="G229" s="138">
        <f>'0908, 0909'!F9</f>
        <v>5000</v>
      </c>
    </row>
    <row r="230" spans="1:7" ht="19.5" customHeight="1" hidden="1">
      <c r="A230" s="314" t="s">
        <v>442</v>
      </c>
      <c r="B230" s="331" t="s">
        <v>294</v>
      </c>
      <c r="C230" s="263" t="s">
        <v>57</v>
      </c>
      <c r="D230" s="221">
        <v>0</v>
      </c>
      <c r="E230" s="221"/>
      <c r="F230" s="221"/>
      <c r="G230" s="139">
        <v>0</v>
      </c>
    </row>
    <row r="231" spans="1:7" ht="17.25" customHeight="1">
      <c r="A231" s="1470" t="s">
        <v>441</v>
      </c>
      <c r="B231" s="353" t="s">
        <v>745</v>
      </c>
      <c r="C231" s="329" t="s">
        <v>57</v>
      </c>
      <c r="D231" s="229">
        <v>52752</v>
      </c>
      <c r="E231" s="140">
        <v>47944.8</v>
      </c>
      <c r="F231" s="140">
        <v>43990.5</v>
      </c>
      <c r="G231" s="140">
        <f>'0912'!D44-'0912'!D43</f>
        <v>60811</v>
      </c>
    </row>
    <row r="232" spans="1:7" ht="17.25" customHeight="1">
      <c r="A232" s="1470"/>
      <c r="B232" s="329"/>
      <c r="C232" s="263" t="s">
        <v>204</v>
      </c>
      <c r="D232" s="221">
        <v>6210</v>
      </c>
      <c r="E232" s="139">
        <v>3081</v>
      </c>
      <c r="F232" s="139">
        <v>442.3</v>
      </c>
      <c r="G232" s="139">
        <f>'0912'!D43</f>
        <v>4300</v>
      </c>
    </row>
    <row r="233" spans="1:7" ht="16.5" customHeight="1">
      <c r="A233" s="1478"/>
      <c r="B233" s="331" t="s">
        <v>842</v>
      </c>
      <c r="C233" s="354"/>
      <c r="D233" s="221">
        <f>SUM(D231:D232)</f>
        <v>58962</v>
      </c>
      <c r="E233" s="221">
        <f>SUM(E231:E232)</f>
        <v>51025.8</v>
      </c>
      <c r="F233" s="221">
        <f>SUM(F231:F232)</f>
        <v>44432.8</v>
      </c>
      <c r="G233" s="139">
        <f>SUM(G231:G232)</f>
        <v>65111</v>
      </c>
    </row>
    <row r="234" spans="1:7" ht="15.75" customHeight="1">
      <c r="A234" s="314" t="s">
        <v>442</v>
      </c>
      <c r="B234" s="263" t="s">
        <v>197</v>
      </c>
      <c r="C234" s="263" t="s">
        <v>57</v>
      </c>
      <c r="D234" s="221">
        <v>149757</v>
      </c>
      <c r="E234" s="139">
        <v>165537.3</v>
      </c>
      <c r="F234" s="139">
        <v>161444.2</v>
      </c>
      <c r="G234" s="140">
        <v>0</v>
      </c>
    </row>
    <row r="235" spans="1:7" ht="18" customHeight="1" hidden="1">
      <c r="A235" s="1470" t="s">
        <v>443</v>
      </c>
      <c r="B235" s="329" t="s">
        <v>293</v>
      </c>
      <c r="C235" s="252" t="s">
        <v>57</v>
      </c>
      <c r="D235" s="223">
        <v>0</v>
      </c>
      <c r="E235" s="138">
        <v>0</v>
      </c>
      <c r="F235" s="138">
        <v>0</v>
      </c>
      <c r="G235" s="141">
        <v>0</v>
      </c>
    </row>
    <row r="236" spans="1:7" ht="15.75" customHeight="1">
      <c r="A236" s="1470"/>
      <c r="B236" s="252" t="s">
        <v>839</v>
      </c>
      <c r="C236" s="263" t="s">
        <v>204</v>
      </c>
      <c r="D236" s="221">
        <v>8350</v>
      </c>
      <c r="E236" s="139">
        <v>2666.4</v>
      </c>
      <c r="F236" s="139">
        <v>2034.3</v>
      </c>
      <c r="G236" s="138">
        <f>'0901,0921,0924'!C12</f>
        <v>570</v>
      </c>
    </row>
    <row r="237" spans="1:7" ht="16.5" customHeight="1" hidden="1">
      <c r="A237" s="1478"/>
      <c r="B237" s="331" t="s">
        <v>444</v>
      </c>
      <c r="C237" s="354"/>
      <c r="D237" s="221">
        <f>SUM(D236)</f>
        <v>8350</v>
      </c>
      <c r="E237" s="221">
        <f>SUM(E235:E236)</f>
        <v>2666.4</v>
      </c>
      <c r="F237" s="221">
        <f>SUM(F235:F236)</f>
        <v>2034.3</v>
      </c>
      <c r="G237" s="139">
        <f>SUM(G235:G236)</f>
        <v>570</v>
      </c>
    </row>
    <row r="238" spans="1:7" ht="16.5" customHeight="1">
      <c r="A238" s="1470" t="s">
        <v>445</v>
      </c>
      <c r="B238" s="353" t="s">
        <v>200</v>
      </c>
      <c r="C238" s="329" t="s">
        <v>57</v>
      </c>
      <c r="D238" s="231">
        <v>43117</v>
      </c>
      <c r="E238" s="141">
        <v>49146.5</v>
      </c>
      <c r="F238" s="141">
        <v>46221.7</v>
      </c>
      <c r="G238" s="141">
        <f>'0901,0921,0924'!C34-'0901,0921,0924'!C32-'0901,0921,0924'!C29</f>
        <v>44613</v>
      </c>
    </row>
    <row r="239" spans="1:7" ht="16.5" customHeight="1">
      <c r="A239" s="1470"/>
      <c r="B239" s="329"/>
      <c r="C239" s="329" t="s">
        <v>204</v>
      </c>
      <c r="D239" s="229">
        <v>5700</v>
      </c>
      <c r="E239" s="140">
        <v>2273</v>
      </c>
      <c r="F239" s="140">
        <v>237.4</v>
      </c>
      <c r="G239" s="140">
        <f>'0901,0921,0924'!C32</f>
        <v>1200</v>
      </c>
    </row>
    <row r="240" spans="1:7" ht="16.5" customHeight="1">
      <c r="A240" s="1470"/>
      <c r="B240" s="329"/>
      <c r="C240" s="263" t="s">
        <v>61</v>
      </c>
      <c r="D240" s="221">
        <v>550</v>
      </c>
      <c r="E240" s="139">
        <v>550</v>
      </c>
      <c r="F240" s="139">
        <v>546</v>
      </c>
      <c r="G240" s="139">
        <f>'0901,0921,0924'!C29</f>
        <v>0</v>
      </c>
    </row>
    <row r="241" spans="1:7" ht="16.5" customHeight="1">
      <c r="A241" s="1478"/>
      <c r="B241" s="331" t="s">
        <v>201</v>
      </c>
      <c r="C241" s="354"/>
      <c r="D241" s="221">
        <f>SUM(D238:D240)</f>
        <v>49367</v>
      </c>
      <c r="E241" s="221">
        <f>SUM(E238:E240)</f>
        <v>51969.5</v>
      </c>
      <c r="F241" s="221">
        <f>SUM(F238:F240)</f>
        <v>47005.1</v>
      </c>
      <c r="G241" s="1103">
        <f>SUM(G238:G240)</f>
        <v>45813</v>
      </c>
    </row>
    <row r="242" spans="1:7" ht="16.5" customHeight="1">
      <c r="A242" s="314" t="s">
        <v>446</v>
      </c>
      <c r="B242" s="252" t="s">
        <v>198</v>
      </c>
      <c r="C242" s="252" t="s">
        <v>57</v>
      </c>
      <c r="D242" s="223">
        <v>5300</v>
      </c>
      <c r="E242" s="138">
        <v>3117</v>
      </c>
      <c r="F242" s="138">
        <v>2139.3</v>
      </c>
      <c r="G242" s="138">
        <f>'0925, 0933, 0934, 0935'!C21</f>
        <v>5925</v>
      </c>
    </row>
    <row r="243" spans="1:7" ht="16.5" customHeight="1">
      <c r="A243" s="314"/>
      <c r="B243" s="263" t="s">
        <v>619</v>
      </c>
      <c r="C243" s="252" t="s">
        <v>57</v>
      </c>
      <c r="D243" s="221">
        <v>0</v>
      </c>
      <c r="E243" s="139">
        <v>0</v>
      </c>
      <c r="F243" s="139">
        <v>0</v>
      </c>
      <c r="G243" s="138">
        <f>'0526,0926'!E43-'0526,0926'!E6-'0526,0926'!E18-'0526,0926'!E20</f>
        <v>178142</v>
      </c>
    </row>
    <row r="244" spans="1:7" ht="16.5" customHeight="1">
      <c r="A244" s="314" t="s">
        <v>447</v>
      </c>
      <c r="B244" s="263" t="s">
        <v>199</v>
      </c>
      <c r="C244" s="263" t="s">
        <v>60</v>
      </c>
      <c r="D244" s="221">
        <v>6575</v>
      </c>
      <c r="E244" s="139">
        <v>6348.6</v>
      </c>
      <c r="F244" s="139">
        <v>6237.1</v>
      </c>
      <c r="G244" s="1105">
        <f>'0526,0926SF'!D11</f>
        <v>6720.599999999999</v>
      </c>
    </row>
    <row r="245" spans="1:7" ht="16.5" customHeight="1">
      <c r="A245" s="314"/>
      <c r="B245" s="263" t="s">
        <v>705</v>
      </c>
      <c r="C245" s="252" t="s">
        <v>57</v>
      </c>
      <c r="D245" s="221">
        <v>0</v>
      </c>
      <c r="E245" s="139">
        <v>0</v>
      </c>
      <c r="F245" s="139">
        <v>0</v>
      </c>
      <c r="G245" s="138">
        <f>'0926 ŘLZ a EU'!C16</f>
        <v>1406.1</v>
      </c>
    </row>
    <row r="246" spans="1:7" ht="16.5" customHeight="1">
      <c r="A246" s="314"/>
      <c r="B246" s="263" t="s">
        <v>738</v>
      </c>
      <c r="C246" s="252" t="s">
        <v>57</v>
      </c>
      <c r="D246" s="221">
        <v>0</v>
      </c>
      <c r="E246" s="139">
        <v>0</v>
      </c>
      <c r="F246" s="139">
        <v>0</v>
      </c>
      <c r="G246" s="138">
        <f>'0926 ŘLZ a EU'!C25</f>
        <v>1000</v>
      </c>
    </row>
    <row r="247" spans="1:7" ht="16.5" customHeight="1">
      <c r="A247" s="314"/>
      <c r="B247" s="263" t="s">
        <v>827</v>
      </c>
      <c r="C247" s="252" t="s">
        <v>57</v>
      </c>
      <c r="D247" s="221">
        <v>0</v>
      </c>
      <c r="E247" s="139">
        <v>0</v>
      </c>
      <c r="F247" s="139">
        <v>0</v>
      </c>
      <c r="G247" s="138">
        <f>'0925, 0933, 0934, 0935'!C26</f>
        <v>3000</v>
      </c>
    </row>
    <row r="248" spans="1:7" ht="18" customHeight="1" hidden="1">
      <c r="A248" s="314"/>
      <c r="B248" s="263" t="s">
        <v>828</v>
      </c>
      <c r="C248" s="252" t="s">
        <v>57</v>
      </c>
      <c r="D248" s="230">
        <v>0</v>
      </c>
      <c r="E248" s="230">
        <v>0</v>
      </c>
      <c r="F248" s="230">
        <v>0</v>
      </c>
      <c r="G248" s="942">
        <f>'0925, 0933, 0934, 0935'!C47</f>
        <v>0</v>
      </c>
    </row>
    <row r="249" spans="1:7" ht="18.75" customHeight="1">
      <c r="A249" s="314"/>
      <c r="B249" s="353" t="s">
        <v>829</v>
      </c>
      <c r="C249" s="329" t="s">
        <v>57</v>
      </c>
      <c r="D249" s="229">
        <v>0</v>
      </c>
      <c r="E249" s="229">
        <v>0</v>
      </c>
      <c r="F249" s="229">
        <v>0</v>
      </c>
      <c r="G249" s="1106">
        <f>'0925, 0933, 0934, 0935'!F56</f>
        <v>850</v>
      </c>
    </row>
    <row r="250" spans="1:7" ht="16.5" customHeight="1">
      <c r="A250" s="1471"/>
      <c r="B250" s="1475" t="s">
        <v>186</v>
      </c>
      <c r="C250" s="309" t="s">
        <v>57</v>
      </c>
      <c r="D250" s="224">
        <f>D227+D229+D230+D231+D234+D235+D238+D242+D228+D243</f>
        <v>250926</v>
      </c>
      <c r="E250" s="224">
        <f>E227+E229+E230+E231+E234+E235+E238+E242+E228+E243</f>
        <v>266143.1</v>
      </c>
      <c r="F250" s="224">
        <f>F227+F229+F230+F231+F234+F235+F238+F242+F228+F243</f>
        <v>254039.2</v>
      </c>
      <c r="G250" s="224">
        <f>G227+G229+G231+G235+G238+G242+G243+G245+G247+G249+G246</f>
        <v>301047.1</v>
      </c>
    </row>
    <row r="251" spans="1:7" ht="16.5" customHeight="1">
      <c r="A251" s="1471"/>
      <c r="B251" s="1488"/>
      <c r="C251" s="253" t="s">
        <v>204</v>
      </c>
      <c r="D251" s="225">
        <f>D232+D236+D239</f>
        <v>20260</v>
      </c>
      <c r="E251" s="225">
        <f>SUM(E232+E236+E239)</f>
        <v>8020.4</v>
      </c>
      <c r="F251" s="225">
        <f>SUM(F232+F236+F239)</f>
        <v>2714</v>
      </c>
      <c r="G251" s="91">
        <f>SUM(G232+G236+G239)</f>
        <v>6070</v>
      </c>
    </row>
    <row r="252" spans="1:7" ht="16.5" customHeight="1">
      <c r="A252" s="1471"/>
      <c r="B252" s="1488"/>
      <c r="C252" s="253" t="s">
        <v>61</v>
      </c>
      <c r="D252" s="225">
        <f>D240</f>
        <v>550</v>
      </c>
      <c r="E252" s="225">
        <f>E240</f>
        <v>550</v>
      </c>
      <c r="F252" s="225">
        <f>F240</f>
        <v>546</v>
      </c>
      <c r="G252" s="91">
        <f>G240</f>
        <v>0</v>
      </c>
    </row>
    <row r="253" spans="1:7" ht="16.5" customHeight="1">
      <c r="A253" s="1471"/>
      <c r="B253" s="1488"/>
      <c r="C253" s="321" t="s">
        <v>60</v>
      </c>
      <c r="D253" s="222">
        <f>D244</f>
        <v>6575</v>
      </c>
      <c r="E253" s="222">
        <f>E244</f>
        <v>6348.6</v>
      </c>
      <c r="F253" s="222">
        <f>F244</f>
        <v>6237.1</v>
      </c>
      <c r="G253" s="92">
        <f>G244</f>
        <v>6720.599999999999</v>
      </c>
    </row>
    <row r="254" spans="1:7" ht="17.25" customHeight="1" thickBot="1">
      <c r="A254" s="1471"/>
      <c r="B254" s="1489"/>
      <c r="C254" s="365"/>
      <c r="D254" s="367">
        <f>SUM(D250:D253)</f>
        <v>278311</v>
      </c>
      <c r="E254" s="362">
        <f>SUM(E250,E251,E252,E253)</f>
        <v>281062.1</v>
      </c>
      <c r="F254" s="362">
        <f>SUM(F250,F251,F252,F253)</f>
        <v>263536.3</v>
      </c>
      <c r="G254" s="1104">
        <f>SUM(G250:G253)</f>
        <v>313837.69999999995</v>
      </c>
    </row>
    <row r="255" spans="1:7" ht="15" hidden="1">
      <c r="A255" s="1470" t="s">
        <v>448</v>
      </c>
      <c r="C255" s="329"/>
      <c r="D255" s="229"/>
      <c r="E255" s="229"/>
      <c r="F255" s="229"/>
      <c r="G255" s="140"/>
    </row>
    <row r="256" spans="1:9" ht="18.75" customHeight="1">
      <c r="A256" s="1470"/>
      <c r="B256" s="329" t="s">
        <v>556</v>
      </c>
      <c r="C256" s="329" t="s">
        <v>57</v>
      </c>
      <c r="D256" s="229">
        <v>10</v>
      </c>
      <c r="E256" s="140">
        <v>10</v>
      </c>
      <c r="F256" s="140">
        <v>2.8</v>
      </c>
      <c r="G256" s="140">
        <f>'10'!D9</f>
        <v>1500</v>
      </c>
      <c r="I256" s="233"/>
    </row>
    <row r="257" spans="1:7" ht="18.75" customHeight="1">
      <c r="A257" s="1470"/>
      <c r="B257" s="329"/>
      <c r="C257" s="329" t="s">
        <v>58</v>
      </c>
      <c r="D257" s="140">
        <v>2000</v>
      </c>
      <c r="E257" s="140">
        <v>29365.5</v>
      </c>
      <c r="F257" s="140">
        <v>0</v>
      </c>
      <c r="G257" s="140">
        <f>'10'!B9+'10'!C9</f>
        <v>145</v>
      </c>
    </row>
    <row r="258" spans="1:7" ht="18.75" customHeight="1">
      <c r="A258" s="1470"/>
      <c r="B258" s="400"/>
      <c r="C258" s="329" t="s">
        <v>58</v>
      </c>
      <c r="D258" s="140">
        <v>0</v>
      </c>
      <c r="E258" s="140">
        <v>269.5</v>
      </c>
      <c r="F258" s="140">
        <v>153.1</v>
      </c>
      <c r="G258" s="140">
        <v>0</v>
      </c>
    </row>
    <row r="259" spans="1:7" ht="18.75" customHeight="1" hidden="1">
      <c r="A259" s="1470"/>
      <c r="B259" s="329"/>
      <c r="C259" s="329" t="s">
        <v>58</v>
      </c>
      <c r="D259" s="140">
        <v>0</v>
      </c>
      <c r="E259" s="140">
        <v>0</v>
      </c>
      <c r="F259" s="140">
        <v>0</v>
      </c>
      <c r="G259" s="140">
        <v>0</v>
      </c>
    </row>
    <row r="260" spans="1:7" ht="18.75" customHeight="1" hidden="1">
      <c r="A260" s="1470"/>
      <c r="B260" s="329"/>
      <c r="C260" s="329" t="s">
        <v>58</v>
      </c>
      <c r="D260" s="140">
        <v>0</v>
      </c>
      <c r="E260" s="229">
        <v>0</v>
      </c>
      <c r="F260" s="229">
        <v>0</v>
      </c>
      <c r="G260" s="140">
        <v>0</v>
      </c>
    </row>
    <row r="261" spans="1:7" ht="18.75" customHeight="1">
      <c r="A261" s="314"/>
      <c r="B261" s="263"/>
      <c r="C261" s="329" t="s">
        <v>734</v>
      </c>
      <c r="D261" s="140">
        <v>0</v>
      </c>
      <c r="E261" s="229">
        <v>27914.1</v>
      </c>
      <c r="F261" s="229">
        <v>0</v>
      </c>
      <c r="G261" s="140">
        <v>0</v>
      </c>
    </row>
    <row r="262" spans="1:7" ht="18.75" customHeight="1">
      <c r="A262" s="314"/>
      <c r="B262" s="360" t="s">
        <v>835</v>
      </c>
      <c r="C262" s="351"/>
      <c r="D262" s="141">
        <f>SUM(D255:D261)</f>
        <v>2010</v>
      </c>
      <c r="E262" s="141">
        <f>SUM(E255:E261)</f>
        <v>57559.1</v>
      </c>
      <c r="F262" s="141">
        <f>SUM(F255:F261)</f>
        <v>155.9</v>
      </c>
      <c r="G262" s="141">
        <f>'10'!E9</f>
        <v>1645</v>
      </c>
    </row>
    <row r="263" spans="1:7" ht="16.5" customHeight="1">
      <c r="A263" s="314" t="s">
        <v>449</v>
      </c>
      <c r="B263" s="357" t="s">
        <v>202</v>
      </c>
      <c r="C263" s="252" t="s">
        <v>57</v>
      </c>
      <c r="D263" s="138">
        <v>300</v>
      </c>
      <c r="E263" s="138">
        <v>227</v>
      </c>
      <c r="F263" s="138">
        <f>'[7]výdaje  skutečné 2010'!$L$61</f>
        <v>221.7</v>
      </c>
      <c r="G263" s="138">
        <f>'10'!C14</f>
        <v>280</v>
      </c>
    </row>
    <row r="264" spans="1:7" ht="20.25" customHeight="1" thickBot="1">
      <c r="A264" s="305"/>
      <c r="B264" s="366" t="s">
        <v>187</v>
      </c>
      <c r="C264" s="365"/>
      <c r="D264" s="367">
        <f>SUM(D262:D263)</f>
        <v>2310</v>
      </c>
      <c r="E264" s="362">
        <f>SUM(E255,E256,E257,E258,E259,E260,E263)</f>
        <v>29872</v>
      </c>
      <c r="F264" s="362">
        <f>SUM(F255,F256,F257,F258,F259,F260,F263)</f>
        <v>377.6</v>
      </c>
      <c r="G264" s="363">
        <f>SUM(G262:G263)</f>
        <v>1925</v>
      </c>
    </row>
    <row r="265" spans="1:8" ht="24" customHeight="1">
      <c r="A265" s="1471"/>
      <c r="B265" s="1495" t="s">
        <v>214</v>
      </c>
      <c r="C265" s="253" t="s">
        <v>57</v>
      </c>
      <c r="D265" s="91">
        <f>D13+D30+D41+D126+D164+D191+D200+D224+D250+D253+D264</f>
        <v>556446.1</v>
      </c>
      <c r="E265" s="91">
        <f>E13+E30+E41+E126+E164+E191+E200+E224+E250+E253+E256+E257+E258+E263</f>
        <v>754598.4999999999</v>
      </c>
      <c r="F265" s="91">
        <f>F13+F30+F41+F126+F164+F191+F200+F224+F250+F253+F264</f>
        <v>702677.5</v>
      </c>
      <c r="G265" s="91">
        <f>G13+G30+G41+G126+G164+G191+G200+G224+G250+G253+G264</f>
        <v>610094.1</v>
      </c>
      <c r="H265" s="233"/>
    </row>
    <row r="266" spans="1:8" ht="24" customHeight="1">
      <c r="A266" s="1471"/>
      <c r="B266" s="1496"/>
      <c r="C266" s="253" t="s">
        <v>204</v>
      </c>
      <c r="D266" s="225">
        <f>SUM(D14+D31+D42+D127+D165+D192+D201+D225+D251)</f>
        <v>199160</v>
      </c>
      <c r="E266" s="225">
        <f>SUM(E14+E31+E42+E127+E165+E192+E201+E225+E251+E261)</f>
        <v>224184.5</v>
      </c>
      <c r="F266" s="225">
        <f>SUM(F14+F31+F42+F127+F165+F192+F201+F225+F251)</f>
        <v>187052.49999999997</v>
      </c>
      <c r="G266" s="91">
        <f>SUM(G14+G31+G42+G127+G165+G192+G201+G225+G251)</f>
        <v>128082.9</v>
      </c>
      <c r="H266" s="233"/>
    </row>
    <row r="267" spans="1:11" ht="24" customHeight="1">
      <c r="A267" s="1471"/>
      <c r="B267" s="1496"/>
      <c r="C267" s="253" t="s">
        <v>61</v>
      </c>
      <c r="D267" s="222">
        <f>SUM(D32+D128+D166+D193+D252)</f>
        <v>8440</v>
      </c>
      <c r="E267" s="222">
        <f>SUM(E32+E128+E166+E193+E252)</f>
        <v>6802</v>
      </c>
      <c r="F267" s="222">
        <f>SUM(F32+F128+F166+F193+F252)</f>
        <v>6798</v>
      </c>
      <c r="G267" s="92">
        <f>G32+G128+G166+G193+G252</f>
        <v>9515</v>
      </c>
      <c r="K267" s="233"/>
    </row>
    <row r="268" spans="1:11" ht="43.5" customHeight="1">
      <c r="A268" s="1471"/>
      <c r="B268" s="1497"/>
      <c r="C268" s="318"/>
      <c r="D268" s="332">
        <f>SUM(D265,D266,D267)</f>
        <v>764046.1</v>
      </c>
      <c r="E268" s="332">
        <f>SUM(E265,E266,E267)</f>
        <v>985584.9999999999</v>
      </c>
      <c r="F268" s="332">
        <f>SUM(F265,F266,F267)</f>
        <v>896528</v>
      </c>
      <c r="G268" s="332">
        <f>SUM(G265,G266,G267)</f>
        <v>747692</v>
      </c>
      <c r="H268" s="233"/>
      <c r="J268" s="233"/>
      <c r="K268" s="233"/>
    </row>
    <row r="269" spans="1:7" ht="21.75" customHeight="1" hidden="1" thickBot="1">
      <c r="A269" s="305"/>
      <c r="B269" s="333" t="s">
        <v>123</v>
      </c>
      <c r="C269" s="334"/>
      <c r="D269" s="230">
        <v>0</v>
      </c>
      <c r="E269" s="230">
        <v>0</v>
      </c>
      <c r="F269" s="230">
        <v>0</v>
      </c>
      <c r="G269" s="269">
        <v>0</v>
      </c>
    </row>
    <row r="270" ht="36.75" customHeight="1"/>
    <row r="271" spans="3:6" ht="20.25" customHeight="1">
      <c r="C271" s="1493"/>
      <c r="D271" s="1494"/>
      <c r="E271" s="1494"/>
      <c r="F271" s="1494"/>
    </row>
    <row r="272" spans="2:7" ht="12.75">
      <c r="B272" s="335"/>
      <c r="D272" s="233"/>
      <c r="G272" s="233"/>
    </row>
  </sheetData>
  <sheetProtection sheet="1"/>
  <mergeCells count="48">
    <mergeCell ref="B164:B167"/>
    <mergeCell ref="A168:A171"/>
    <mergeCell ref="A180:A181"/>
    <mergeCell ref="A164:A167"/>
    <mergeCell ref="B180:B181"/>
    <mergeCell ref="B224:B226"/>
    <mergeCell ref="B191:B194"/>
    <mergeCell ref="A191:A194"/>
    <mergeCell ref="A183:A185"/>
    <mergeCell ref="C271:F271"/>
    <mergeCell ref="A238:A241"/>
    <mergeCell ref="A250:A254"/>
    <mergeCell ref="B250:B254"/>
    <mergeCell ref="A255:A260"/>
    <mergeCell ref="A265:A268"/>
    <mergeCell ref="B265:B268"/>
    <mergeCell ref="A235:A237"/>
    <mergeCell ref="A120:A122"/>
    <mergeCell ref="B200:B202"/>
    <mergeCell ref="B126:B129"/>
    <mergeCell ref="B143:B146"/>
    <mergeCell ref="A200:A202"/>
    <mergeCell ref="A197:A199"/>
    <mergeCell ref="A208:A210"/>
    <mergeCell ref="A211:A213"/>
    <mergeCell ref="A224:A226"/>
    <mergeCell ref="A126:A129"/>
    <mergeCell ref="A49:A80"/>
    <mergeCell ref="A41:A43"/>
    <mergeCell ref="B30:B33"/>
    <mergeCell ref="A34:A35"/>
    <mergeCell ref="B111:B113"/>
    <mergeCell ref="B77:B80"/>
    <mergeCell ref="A81:A114"/>
    <mergeCell ref="B41:B43"/>
    <mergeCell ref="A44:A48"/>
    <mergeCell ref="A231:A233"/>
    <mergeCell ref="A215:A217"/>
    <mergeCell ref="A143:A146"/>
    <mergeCell ref="A132:A135"/>
    <mergeCell ref="A136:A139"/>
    <mergeCell ref="A140:A142"/>
    <mergeCell ref="A20:A21"/>
    <mergeCell ref="A22:A33"/>
    <mergeCell ref="B1:F1"/>
    <mergeCell ref="A6:A7"/>
    <mergeCell ref="A8:A15"/>
    <mergeCell ref="B13:B15"/>
  </mergeCells>
  <hyperlinks>
    <hyperlink ref="A16" r:id="rId1" display="0205"/>
    <hyperlink ref="A20:A21" r:id="rId2" display="0202"/>
    <hyperlink ref="A34:A35" r:id="rId3" display="0302"/>
    <hyperlink ref="A37" r:id="rId4" display="0321"/>
    <hyperlink ref="A44" r:id="rId5" display="0400"/>
    <hyperlink ref="A116" r:id="rId6" display="0413"/>
    <hyperlink ref="A120" r:id="rId7" display="0421"/>
    <hyperlink ref="A132:A134" r:id="rId8" display="0500"/>
    <hyperlink ref="A136:A137" r:id="rId9" display="0500"/>
    <hyperlink ref="A147" r:id="rId10" display="0505"/>
    <hyperlink ref="A160" r:id="rId11" display="CSOP"/>
    <hyperlink ref="A168:A170" r:id="rId12" display="0604"/>
    <hyperlink ref="A172" r:id="rId13" display="0600"/>
    <hyperlink ref="A173" r:id="rId14" display="0608"/>
    <hyperlink ref="A180" r:id="rId15" display="0621"/>
    <hyperlink ref="A183:A184" r:id="rId16" display="0625"/>
    <hyperlink ref="A197:A198" r:id="rId17" display="0725"/>
    <hyperlink ref="A205" r:id="rId18" display="0801"/>
    <hyperlink ref="A207" r:id="rId19" display="0811"/>
    <hyperlink ref="A208:A209" r:id="rId20" display="0813"/>
    <hyperlink ref="A211:A212" r:id="rId21" display="0821"/>
    <hyperlink ref="A215:A216" r:id="rId22" display="0827"/>
    <hyperlink ref="A231:A232" r:id="rId23" display="0912"/>
    <hyperlink ref="A234" r:id="rId24" display="0920"/>
    <hyperlink ref="A235:A236" r:id="rId25" display="0921"/>
    <hyperlink ref="A238:A240" r:id="rId26" display="0924"/>
    <hyperlink ref="A242" r:id="rId27" display="0925"/>
    <hyperlink ref="A244" r:id="rId28" display="0926"/>
    <hyperlink ref="A255:A260" location="1000.xls#real1000!A1" display="1000"/>
    <hyperlink ref="A263" r:id="rId29" display="1012"/>
    <hyperlink ref="A6:A7" r:id="rId30" display="0127"/>
    <hyperlink ref="A49:A80" r:id="rId31" display="0400 ZŠ"/>
    <hyperlink ref="A81:A113" r:id="rId32" display="0400MŠ"/>
    <hyperlink ref="A140:A141" r:id="rId33" display="0500"/>
    <hyperlink ref="A44:A48" r:id="rId34" display="0400"/>
    <hyperlink ref="A81:A114" r:id="rId35" display="0400MŠ"/>
    <hyperlink ref="A136:A139" r:id="rId36" display="0500"/>
    <hyperlink ref="A140:A142" r:id="rId37" display="0500"/>
    <hyperlink ref="A183:A185" r:id="rId38" display="0625"/>
    <hyperlink ref="A197:A199" r:id="rId39" display="0725"/>
    <hyperlink ref="A211:A213" r:id="rId40" display="0821"/>
    <hyperlink ref="A215:A217" r:id="rId41" display="0827"/>
    <hyperlink ref="A231:A233" r:id="rId42" display="0912"/>
    <hyperlink ref="A238:A241" r:id="rId43" display="0924"/>
    <hyperlink ref="A120:A122" r:id="rId44" display="0421"/>
    <hyperlink ref="A132:A135" r:id="rId45" display="0500"/>
    <hyperlink ref="A153" r:id="rId46" display="0521"/>
    <hyperlink ref="A152" r:id="rId47" display="0520"/>
    <hyperlink ref="A151" r:id="rId48" display="0519"/>
    <hyperlink ref="A168:A171" r:id="rId49" display="0604"/>
    <hyperlink ref="A180:A181" r:id="rId50" display="0621"/>
    <hyperlink ref="A208:A210" r:id="rId51" display="0813"/>
    <hyperlink ref="A235:A237" r:id="rId52" display="0921"/>
    <hyperlink ref="A227" r:id="rId53" display="0900"/>
    <hyperlink ref="A229" r:id="rId54" display="0912"/>
    <hyperlink ref="A230" r:id="rId55" display="0920"/>
  </hyperlinks>
  <printOptions horizontalCentered="1"/>
  <pageMargins left="0.1968503937007874" right="0.1968503937007874" top="0.1968503937007874" bottom="0.1968503937007874" header="0.15748031496062992" footer="0"/>
  <pageSetup fitToWidth="2" horizontalDpi="600" verticalDpi="600" orientation="portrait" scale="97" r:id="rId56"/>
  <headerFooter alignWithMargins="0">
    <oddFooter>&amp;L&amp;"Times New Roman,Obyčejné"&amp;9Rozpočet na rok 2011</oddFooter>
  </headerFooter>
  <rowBreaks count="4" manualBreakCount="4">
    <brk id="48" min="1" max="6" man="1"/>
    <brk id="177" min="1" max="6" man="1"/>
    <brk id="233" min="1" max="6" man="1"/>
    <brk id="268" min="1" max="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zoomScaleSheetLayoutView="100" zoomScalePageLayoutView="0" workbookViewId="0" topLeftCell="A1">
      <selection activeCell="A15" sqref="A15"/>
    </sheetView>
  </sheetViews>
  <sheetFormatPr defaultColWidth="9.00390625" defaultRowHeight="12.75"/>
  <cols>
    <col min="1" max="1" width="52.875" style="19" customWidth="1"/>
    <col min="2" max="3" width="20.875" style="19" customWidth="1"/>
    <col min="4" max="4" width="0.74609375" style="19" hidden="1" customWidth="1"/>
    <col min="5" max="5" width="0.6171875" style="19" customWidth="1"/>
    <col min="6" max="16384" width="9.125" style="19" customWidth="1"/>
  </cols>
  <sheetData>
    <row r="1" spans="1:3" ht="33.75" customHeight="1">
      <c r="A1" s="1585" t="s">
        <v>573</v>
      </c>
      <c r="B1" s="1585"/>
      <c r="C1" s="429" t="s">
        <v>506</v>
      </c>
    </row>
    <row r="2" spans="1:3" ht="26.25" thickBot="1">
      <c r="A2" s="104" t="s">
        <v>683</v>
      </c>
      <c r="B2" s="105" t="s">
        <v>684</v>
      </c>
      <c r="C2" s="106" t="s">
        <v>105</v>
      </c>
    </row>
    <row r="3" spans="1:3" ht="24.75" customHeight="1" thickTop="1">
      <c r="A3" s="235" t="s">
        <v>9</v>
      </c>
      <c r="B3" s="899">
        <v>300</v>
      </c>
      <c r="C3" s="107">
        <f>B3</f>
        <v>300</v>
      </c>
    </row>
    <row r="4" spans="1:3" ht="24.75" customHeight="1" thickBot="1">
      <c r="A4" s="698">
        <v>516</v>
      </c>
      <c r="B4" s="900">
        <f>B3</f>
        <v>300</v>
      </c>
      <c r="C4" s="901">
        <f>B4</f>
        <v>300</v>
      </c>
    </row>
    <row r="5" spans="1:3" ht="24.75" customHeight="1" thickTop="1">
      <c r="A5" s="747" t="s">
        <v>6</v>
      </c>
      <c r="B5" s="764">
        <f>B4</f>
        <v>300</v>
      </c>
      <c r="C5" s="701">
        <f>C4</f>
        <v>300</v>
      </c>
    </row>
    <row r="6" spans="1:3" ht="10.5" customHeight="1">
      <c r="A6" s="1285"/>
      <c r="B6" s="902"/>
      <c r="C6" s="903"/>
    </row>
    <row r="7" spans="1:3" ht="35.25" customHeight="1" thickBot="1">
      <c r="A7" s="109" t="s">
        <v>285</v>
      </c>
      <c r="B7" s="106" t="s">
        <v>261</v>
      </c>
      <c r="C7" s="165" t="s">
        <v>105</v>
      </c>
    </row>
    <row r="8" spans="1:3" ht="17.25" customHeight="1" hidden="1" thickTop="1">
      <c r="A8" s="982" t="s">
        <v>12</v>
      </c>
      <c r="B8" s="276" t="e">
        <f>'[8]09 místní správa'!$E$22</f>
        <v>#REF!</v>
      </c>
      <c r="C8" s="112" t="e">
        <f>B8</f>
        <v>#REF!</v>
      </c>
    </row>
    <row r="9" spans="1:3" ht="17.25" customHeight="1" hidden="1">
      <c r="A9" s="983">
        <v>517</v>
      </c>
      <c r="B9" s="740" t="e">
        <f>B8</f>
        <v>#REF!</v>
      </c>
      <c r="C9" s="706" t="e">
        <f>B9</f>
        <v>#REF!</v>
      </c>
    </row>
    <row r="10" spans="1:3" ht="17.25" customHeight="1" thickTop="1">
      <c r="A10" s="215" t="s">
        <v>135</v>
      </c>
      <c r="B10" s="112">
        <v>570</v>
      </c>
      <c r="C10" s="112">
        <f>B10</f>
        <v>570</v>
      </c>
    </row>
    <row r="11" spans="1:3" ht="17.25" customHeight="1" thickBot="1">
      <c r="A11" s="753">
        <v>612</v>
      </c>
      <c r="B11" s="699">
        <f>B10</f>
        <v>570</v>
      </c>
      <c r="C11" s="699">
        <f>B11</f>
        <v>570</v>
      </c>
    </row>
    <row r="12" spans="1:3" ht="28.5" customHeight="1" thickTop="1">
      <c r="A12" s="754" t="s">
        <v>6</v>
      </c>
      <c r="B12" s="701">
        <f>SUM(B11)</f>
        <v>570</v>
      </c>
      <c r="C12" s="701">
        <f>SUM(C11)</f>
        <v>570</v>
      </c>
    </row>
    <row r="13" spans="1:3" ht="10.5" customHeight="1">
      <c r="A13" s="42"/>
      <c r="B13" s="43"/>
      <c r="C13" s="43"/>
    </row>
    <row r="14" spans="1:4" ht="35.25" customHeight="1" thickBot="1">
      <c r="A14" s="109" t="s">
        <v>249</v>
      </c>
      <c r="B14" s="117" t="s">
        <v>131</v>
      </c>
      <c r="C14" s="111" t="s">
        <v>105</v>
      </c>
      <c r="D14" s="177"/>
    </row>
    <row r="15" spans="1:4" ht="17.25" customHeight="1" thickTop="1">
      <c r="A15" s="1284" t="s">
        <v>1</v>
      </c>
      <c r="B15" s="97">
        <v>4100</v>
      </c>
      <c r="C15" s="97">
        <f>SUM(B15)</f>
        <v>4100</v>
      </c>
      <c r="D15" s="45"/>
    </row>
    <row r="16" spans="1:4" ht="17.25" customHeight="1">
      <c r="A16" s="690" t="s">
        <v>737</v>
      </c>
      <c r="B16" s="143">
        <v>2788</v>
      </c>
      <c r="C16" s="143">
        <f>SUM(B16)</f>
        <v>2788</v>
      </c>
      <c r="D16" s="179"/>
    </row>
    <row r="17" spans="1:4" ht="18" customHeight="1">
      <c r="A17" s="691">
        <v>513</v>
      </c>
      <c r="B17" s="692">
        <f>SUM(B15:B16)</f>
        <v>6888</v>
      </c>
      <c r="C17" s="692">
        <f>SUM(C15:C16)</f>
        <v>6888</v>
      </c>
      <c r="D17" s="178"/>
    </row>
    <row r="18" spans="1:4" ht="17.25" customHeight="1" hidden="1">
      <c r="A18" s="423"/>
      <c r="B18" s="120"/>
      <c r="C18" s="155"/>
      <c r="D18" s="45"/>
    </row>
    <row r="19" spans="1:4" ht="17.25" customHeight="1">
      <c r="A19" s="175" t="s">
        <v>736</v>
      </c>
      <c r="B19" s="99">
        <v>3670</v>
      </c>
      <c r="C19" s="155">
        <f>SUM(B19:B19)</f>
        <v>3670</v>
      </c>
      <c r="D19" s="45"/>
    </row>
    <row r="20" spans="1:4" ht="18" customHeight="1">
      <c r="A20" s="175" t="s">
        <v>63</v>
      </c>
      <c r="B20" s="99">
        <v>13061</v>
      </c>
      <c r="C20" s="155">
        <f>SUM(B20:B20)</f>
        <v>13061</v>
      </c>
      <c r="D20" s="45"/>
    </row>
    <row r="21" spans="1:4" ht="17.25" customHeight="1">
      <c r="A21" s="154" t="s">
        <v>0</v>
      </c>
      <c r="B21" s="99">
        <v>5809</v>
      </c>
      <c r="C21" s="155">
        <f>SUM(B21:B21)</f>
        <v>5809</v>
      </c>
      <c r="D21" s="45"/>
    </row>
    <row r="22" spans="1:4" ht="17.25" customHeight="1">
      <c r="A22" s="154" t="s">
        <v>326</v>
      </c>
      <c r="B22" s="99">
        <v>14685</v>
      </c>
      <c r="C22" s="155">
        <f>SUM(B22:B22)</f>
        <v>14685</v>
      </c>
      <c r="D22" s="45"/>
    </row>
    <row r="23" spans="1:4" ht="17.25" customHeight="1">
      <c r="A23" s="705">
        <v>516</v>
      </c>
      <c r="B23" s="692">
        <f>SUM(B19:B22)</f>
        <v>37225</v>
      </c>
      <c r="C23" s="692">
        <f>SUM(C19:C22)</f>
        <v>37225</v>
      </c>
      <c r="D23" s="179"/>
    </row>
    <row r="24" spans="1:4" ht="17.25" customHeight="1" hidden="1">
      <c r="A24" s="424"/>
      <c r="B24" s="120"/>
      <c r="C24" s="155"/>
      <c r="D24" s="178"/>
    </row>
    <row r="25" spans="1:4" ht="17.25" customHeight="1">
      <c r="A25" s="154" t="s">
        <v>3</v>
      </c>
      <c r="B25" s="99">
        <v>500</v>
      </c>
      <c r="C25" s="155">
        <f>SUM(B25:B25)</f>
        <v>500</v>
      </c>
      <c r="D25" s="45"/>
    </row>
    <row r="26" spans="1:4" ht="16.5" customHeight="1">
      <c r="A26" s="691">
        <v>517</v>
      </c>
      <c r="B26" s="692">
        <f>SUM(B25:B25)</f>
        <v>500</v>
      </c>
      <c r="C26" s="692">
        <f>SUM(C25:C25)</f>
        <v>500</v>
      </c>
      <c r="D26" s="179"/>
    </row>
    <row r="27" spans="1:4" ht="17.25" customHeight="1" hidden="1">
      <c r="A27" s="423"/>
      <c r="B27" s="120"/>
      <c r="C27" s="155"/>
      <c r="D27" s="178"/>
    </row>
    <row r="28" spans="1:4" ht="17.25" customHeight="1">
      <c r="A28" s="154" t="s">
        <v>743</v>
      </c>
      <c r="B28" s="99">
        <v>0</v>
      </c>
      <c r="C28" s="155">
        <f>SUM(B28:B28)</f>
        <v>0</v>
      </c>
      <c r="D28" s="45"/>
    </row>
    <row r="29" spans="1:5" ht="16.5" customHeight="1">
      <c r="A29" s="691">
        <v>522</v>
      </c>
      <c r="B29" s="692">
        <f>B28</f>
        <v>0</v>
      </c>
      <c r="C29" s="692">
        <f>SUM(C28)</f>
        <v>0</v>
      </c>
      <c r="D29" s="179"/>
      <c r="E29" s="488"/>
    </row>
    <row r="30" spans="1:4" ht="1.5" customHeight="1" hidden="1">
      <c r="A30" s="423"/>
      <c r="B30" s="120"/>
      <c r="C30" s="155"/>
      <c r="D30" s="178"/>
    </row>
    <row r="31" spans="1:4" ht="17.25" customHeight="1">
      <c r="A31" s="154" t="s">
        <v>71</v>
      </c>
      <c r="B31" s="99">
        <v>1200</v>
      </c>
      <c r="C31" s="155">
        <f>SUM(B31)</f>
        <v>1200</v>
      </c>
      <c r="D31" s="45"/>
    </row>
    <row r="32" spans="1:4" ht="17.25" customHeight="1" thickBot="1">
      <c r="A32" s="691">
        <v>611</v>
      </c>
      <c r="B32" s="699">
        <f>SUM(B31)</f>
        <v>1200</v>
      </c>
      <c r="C32" s="692">
        <f>SUM(B32)</f>
        <v>1200</v>
      </c>
      <c r="D32" s="179"/>
    </row>
    <row r="33" spans="1:4" ht="15.75" hidden="1" thickBot="1" thickTop="1">
      <c r="A33" s="712" t="s">
        <v>6</v>
      </c>
      <c r="B33" s="701">
        <f>SUM(,B17,B23,B26,B29,B32)</f>
        <v>45813</v>
      </c>
      <c r="C33" s="701">
        <f>SUM(,C17,C23,C26,C29,C32)</f>
        <v>45813</v>
      </c>
      <c r="D33" s="178"/>
    </row>
    <row r="34" spans="1:4" ht="28.5" customHeight="1" thickTop="1">
      <c r="A34" s="754" t="s">
        <v>6</v>
      </c>
      <c r="B34" s="701">
        <f>B17+B23+B26+B29+B32</f>
        <v>45813</v>
      </c>
      <c r="C34" s="701">
        <f>C17+C23+C26+C29+C32</f>
        <v>45813</v>
      </c>
      <c r="D34" s="46"/>
    </row>
    <row r="38" ht="12.75">
      <c r="B38" s="205"/>
    </row>
  </sheetData>
  <sheetProtection/>
  <mergeCells count="1">
    <mergeCell ref="A1:B1"/>
  </mergeCells>
  <printOptions horizontalCentered="1"/>
  <pageMargins left="0.2755905511811024" right="0.2755905511811024" top="0.984251968503937" bottom="0.984251968503937" header="0.5118110236220472" footer="0.5118110236220472"/>
  <pageSetup horizontalDpi="600" verticalDpi="600" orientation="portrait" paperSize="9" r:id="rId1"/>
  <headerFooter alignWithMargins="0">
    <oddFooter>&amp;L&amp;"Times New Roman CE,Obyčejné"&amp;9Rozpočet na rok 2011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="112" zoomScaleNormal="75" zoomScaleSheetLayoutView="112" zoomScalePageLayoutView="0" workbookViewId="0" topLeftCell="A1">
      <selection activeCell="A1" sqref="A1:D1"/>
    </sheetView>
  </sheetViews>
  <sheetFormatPr defaultColWidth="9.00390625" defaultRowHeight="12.75"/>
  <cols>
    <col min="1" max="1" width="43.375" style="794" customWidth="1"/>
    <col min="2" max="3" width="18.375" style="794" customWidth="1"/>
    <col min="4" max="4" width="16.375" style="794" customWidth="1"/>
    <col min="5" max="5" width="14.625" style="794" customWidth="1"/>
    <col min="6" max="16384" width="9.125" style="794" customWidth="1"/>
  </cols>
  <sheetData>
    <row r="1" spans="1:5" ht="42.75" customHeight="1">
      <c r="A1" s="1631" t="s">
        <v>671</v>
      </c>
      <c r="B1" s="1632"/>
      <c r="C1" s="1632"/>
      <c r="D1" s="1632"/>
      <c r="E1" s="1209" t="s">
        <v>816</v>
      </c>
    </row>
    <row r="2" spans="1:5" ht="42.75" customHeight="1" thickBot="1">
      <c r="A2" s="1286" t="s">
        <v>648</v>
      </c>
      <c r="B2" s="1287" t="s">
        <v>266</v>
      </c>
      <c r="C2" s="1288" t="s">
        <v>649</v>
      </c>
      <c r="D2" s="1287" t="s">
        <v>267</v>
      </c>
      <c r="E2" s="1289" t="s">
        <v>105</v>
      </c>
    </row>
    <row r="3" spans="1:5" ht="12.75" hidden="1">
      <c r="A3" s="1315"/>
      <c r="B3" s="1316"/>
      <c r="C3" s="1290"/>
      <c r="D3" s="1317"/>
      <c r="E3" s="1318"/>
    </row>
    <row r="4" spans="1:5" ht="16.5" customHeight="1" thickTop="1">
      <c r="A4" s="1319" t="s">
        <v>67</v>
      </c>
      <c r="B4" s="1320"/>
      <c r="C4" s="1321"/>
      <c r="D4" s="1322">
        <v>104000</v>
      </c>
      <c r="E4" s="1329">
        <f>SUM(B4:D4)</f>
        <v>104000</v>
      </c>
    </row>
    <row r="5" spans="1:10" ht="16.5" customHeight="1">
      <c r="A5" s="1309" t="s">
        <v>116</v>
      </c>
      <c r="B5" s="1302">
        <v>500</v>
      </c>
      <c r="C5" s="1291"/>
      <c r="D5" s="1323"/>
      <c r="E5" s="1330">
        <f>SUM(B5:D5)</f>
        <v>500</v>
      </c>
      <c r="I5" s="799"/>
      <c r="J5" s="799"/>
    </row>
    <row r="6" spans="1:10" ht="16.5" customHeight="1">
      <c r="A6" s="1309" t="s">
        <v>650</v>
      </c>
      <c r="B6" s="1302"/>
      <c r="C6" s="1291"/>
      <c r="D6" s="1323">
        <v>11000</v>
      </c>
      <c r="E6" s="1330">
        <f>SUM(B6:D6)</f>
        <v>11000</v>
      </c>
      <c r="I6" s="799"/>
      <c r="J6" s="799"/>
    </row>
    <row r="7" spans="1:6" ht="16.5" customHeight="1">
      <c r="A7" s="1310">
        <v>501</v>
      </c>
      <c r="B7" s="1303">
        <f>SUM(B3:B6)</f>
        <v>500</v>
      </c>
      <c r="C7" s="1292">
        <f>SUM(C3:C6)</f>
        <v>0</v>
      </c>
      <c r="D7" s="1324">
        <f>SUM(D3:D6)</f>
        <v>115000</v>
      </c>
      <c r="E7" s="1331">
        <f>SUM(E4:E6)</f>
        <v>115500</v>
      </c>
      <c r="F7" s="794" t="s">
        <v>333</v>
      </c>
    </row>
    <row r="8" spans="1:5" ht="0.75" customHeight="1">
      <c r="A8" s="1309"/>
      <c r="B8" s="1302"/>
      <c r="C8" s="1291"/>
      <c r="D8" s="1323"/>
      <c r="E8" s="1332"/>
    </row>
    <row r="9" spans="1:5" ht="16.5" customHeight="1">
      <c r="A9" s="1309" t="s">
        <v>651</v>
      </c>
      <c r="B9" s="1302"/>
      <c r="C9" s="1291"/>
      <c r="D9" s="1323">
        <v>5150</v>
      </c>
      <c r="E9" s="1330">
        <f aca="true" t="shared" si="0" ref="E9:E14">SUM(B9:D9)</f>
        <v>5150</v>
      </c>
    </row>
    <row r="10" spans="1:5" ht="16.5" customHeight="1">
      <c r="A10" s="1309" t="s">
        <v>118</v>
      </c>
      <c r="B10" s="1302">
        <v>10000</v>
      </c>
      <c r="C10" s="1291"/>
      <c r="D10" s="1323"/>
      <c r="E10" s="1330">
        <f t="shared" si="0"/>
        <v>10000</v>
      </c>
    </row>
    <row r="11" spans="1:5" ht="16.5" customHeight="1">
      <c r="A11" s="1309" t="s">
        <v>68</v>
      </c>
      <c r="B11" s="1302"/>
      <c r="C11" s="1291"/>
      <c r="D11" s="1323">
        <v>1000</v>
      </c>
      <c r="E11" s="1330">
        <f t="shared" si="0"/>
        <v>1000</v>
      </c>
    </row>
    <row r="12" spans="1:5" ht="16.5" customHeight="1">
      <c r="A12" s="1309" t="s">
        <v>298</v>
      </c>
      <c r="B12" s="1302"/>
      <c r="C12" s="1291"/>
      <c r="D12" s="1323"/>
      <c r="E12" s="1330">
        <f t="shared" si="0"/>
        <v>0</v>
      </c>
    </row>
    <row r="13" spans="1:5" ht="16.5" customHeight="1">
      <c r="A13" s="1309" t="s">
        <v>652</v>
      </c>
      <c r="B13" s="1302"/>
      <c r="C13" s="1291"/>
      <c r="D13" s="1323"/>
      <c r="E13" s="1330">
        <f t="shared" si="0"/>
        <v>0</v>
      </c>
    </row>
    <row r="14" spans="1:5" ht="16.5" customHeight="1">
      <c r="A14" s="1309" t="s">
        <v>334</v>
      </c>
      <c r="B14" s="1302">
        <v>6000</v>
      </c>
      <c r="C14" s="1291"/>
      <c r="D14" s="1323"/>
      <c r="E14" s="1330">
        <f t="shared" si="0"/>
        <v>6000</v>
      </c>
    </row>
    <row r="15" spans="1:5" ht="16.5" customHeight="1">
      <c r="A15" s="1310">
        <v>502</v>
      </c>
      <c r="B15" s="1303">
        <f>SUM(B9:B14)</f>
        <v>16000</v>
      </c>
      <c r="C15" s="1292">
        <f>SUM(C9:C14)</f>
        <v>0</v>
      </c>
      <c r="D15" s="1324">
        <f>SUM(D9:D14)</f>
        <v>6150</v>
      </c>
      <c r="E15" s="1331">
        <f>SUM(E9:E14)</f>
        <v>22150</v>
      </c>
    </row>
    <row r="16" spans="1:5" ht="0.75" customHeight="1">
      <c r="A16" s="1311"/>
      <c r="B16" s="1304"/>
      <c r="C16" s="1293"/>
      <c r="D16" s="1325"/>
      <c r="E16" s="1332"/>
    </row>
    <row r="17" spans="1:5" ht="16.5" customHeight="1">
      <c r="A17" s="1309" t="s">
        <v>69</v>
      </c>
      <c r="B17" s="1302">
        <v>2530</v>
      </c>
      <c r="C17" s="1291"/>
      <c r="D17" s="1323">
        <v>28000</v>
      </c>
      <c r="E17" s="1330">
        <f aca="true" t="shared" si="1" ref="E17:E22">SUM(B17:D17)</f>
        <v>30530</v>
      </c>
    </row>
    <row r="18" spans="1:7" ht="16.5" customHeight="1">
      <c r="A18" s="1309" t="s">
        <v>653</v>
      </c>
      <c r="B18" s="1302"/>
      <c r="C18" s="1291"/>
      <c r="D18" s="1323">
        <v>2750</v>
      </c>
      <c r="E18" s="1330">
        <f t="shared" si="1"/>
        <v>2750</v>
      </c>
      <c r="G18" s="802"/>
    </row>
    <row r="19" spans="1:7" ht="16.5" customHeight="1">
      <c r="A19" s="1309" t="s">
        <v>62</v>
      </c>
      <c r="B19" s="1302">
        <v>910</v>
      </c>
      <c r="C19" s="1291"/>
      <c r="D19" s="1323">
        <v>10100</v>
      </c>
      <c r="E19" s="1330">
        <f t="shared" si="1"/>
        <v>11010</v>
      </c>
      <c r="G19" s="802"/>
    </row>
    <row r="20" spans="1:5" ht="16.5" customHeight="1">
      <c r="A20" s="1309" t="s">
        <v>654</v>
      </c>
      <c r="B20" s="1302"/>
      <c r="C20" s="1291"/>
      <c r="D20" s="1323">
        <v>990</v>
      </c>
      <c r="E20" s="1330">
        <f t="shared" si="1"/>
        <v>990</v>
      </c>
    </row>
    <row r="21" spans="1:5" ht="16.5" customHeight="1">
      <c r="A21" s="1309" t="s">
        <v>655</v>
      </c>
      <c r="B21" s="1302"/>
      <c r="C21" s="1291"/>
      <c r="D21" s="1323">
        <v>880</v>
      </c>
      <c r="E21" s="1330">
        <v>880</v>
      </c>
    </row>
    <row r="22" spans="1:5" ht="16.5" customHeight="1">
      <c r="A22" s="1309" t="s">
        <v>656</v>
      </c>
      <c r="B22" s="1302">
        <v>170</v>
      </c>
      <c r="C22" s="1291"/>
      <c r="D22" s="1323"/>
      <c r="E22" s="1330">
        <f t="shared" si="1"/>
        <v>170</v>
      </c>
    </row>
    <row r="23" spans="1:5" ht="16.5" customHeight="1">
      <c r="A23" s="1310">
        <v>503</v>
      </c>
      <c r="B23" s="1303">
        <f>SUM(B17:B22)</f>
        <v>3610</v>
      </c>
      <c r="C23" s="1292">
        <f>SUM(C17:C22)</f>
        <v>0</v>
      </c>
      <c r="D23" s="1324">
        <f>SUM(D17:D22)</f>
        <v>42720</v>
      </c>
      <c r="E23" s="1331">
        <f>SUM(E17:E22)</f>
        <v>46330</v>
      </c>
    </row>
    <row r="24" spans="1:5" ht="16.5" customHeight="1">
      <c r="A24" s="1312" t="s">
        <v>337</v>
      </c>
      <c r="B24" s="1305">
        <v>1</v>
      </c>
      <c r="C24" s="1294"/>
      <c r="D24" s="1326">
        <v>1</v>
      </c>
      <c r="E24" s="1333">
        <f>SUM(B24:D24)</f>
        <v>2</v>
      </c>
    </row>
    <row r="25" spans="1:5" ht="16.5" customHeight="1">
      <c r="A25" s="1310">
        <v>513</v>
      </c>
      <c r="B25" s="1303">
        <f>SUM(B24)</f>
        <v>1</v>
      </c>
      <c r="C25" s="1292">
        <f>SUM(C24)</f>
        <v>0</v>
      </c>
      <c r="D25" s="1324">
        <f>SUM(D24)</f>
        <v>1</v>
      </c>
      <c r="E25" s="1331">
        <f>SUM(E24:E24)</f>
        <v>2</v>
      </c>
    </row>
    <row r="26" spans="1:5" ht="16.5" customHeight="1">
      <c r="A26" s="1309" t="s">
        <v>9</v>
      </c>
      <c r="B26" s="1302"/>
      <c r="C26" s="1291"/>
      <c r="D26" s="1323">
        <v>200</v>
      </c>
      <c r="E26" s="1330">
        <f>SUM(B26:D26)</f>
        <v>200</v>
      </c>
    </row>
    <row r="27" spans="1:5" ht="16.5" customHeight="1">
      <c r="A27" s="1309" t="s">
        <v>535</v>
      </c>
      <c r="B27" s="1302">
        <v>1000</v>
      </c>
      <c r="C27" s="1291"/>
      <c r="D27" s="1323">
        <v>400</v>
      </c>
      <c r="E27" s="1330">
        <f>SUM(B27:D27)</f>
        <v>1400</v>
      </c>
    </row>
    <row r="28" spans="1:5" ht="16.5" customHeight="1">
      <c r="A28" s="1309" t="s">
        <v>73</v>
      </c>
      <c r="B28" s="1302"/>
      <c r="C28" s="1291"/>
      <c r="D28" s="1323">
        <v>100</v>
      </c>
      <c r="E28" s="1330">
        <f>SUM(B28:D28)</f>
        <v>100</v>
      </c>
    </row>
    <row r="29" spans="1:5" ht="16.5" customHeight="1">
      <c r="A29" s="1309" t="s">
        <v>657</v>
      </c>
      <c r="B29" s="1302">
        <v>500</v>
      </c>
      <c r="C29" s="1291"/>
      <c r="D29" s="1323">
        <v>2800</v>
      </c>
      <c r="E29" s="1330">
        <f>SUM(B29:D29)</f>
        <v>3300</v>
      </c>
    </row>
    <row r="30" spans="1:5" ht="16.5" customHeight="1">
      <c r="A30" s="1310">
        <v>516</v>
      </c>
      <c r="B30" s="1303">
        <f>SUM(B26:B29)</f>
        <v>1500</v>
      </c>
      <c r="C30" s="1292">
        <f>SUM(C26:C29)</f>
        <v>0</v>
      </c>
      <c r="D30" s="1324">
        <f>SUM(D26:D29)</f>
        <v>3500</v>
      </c>
      <c r="E30" s="1331">
        <f>SUM(E26:E29)</f>
        <v>5000</v>
      </c>
    </row>
    <row r="31" spans="1:5" ht="16.5" customHeight="1">
      <c r="A31" s="1309" t="s">
        <v>37</v>
      </c>
      <c r="B31" s="1302">
        <v>1200</v>
      </c>
      <c r="C31" s="1291"/>
      <c r="D31" s="1323">
        <v>900</v>
      </c>
      <c r="E31" s="1330">
        <f>SUM(B31:D31)</f>
        <v>2100</v>
      </c>
    </row>
    <row r="32" spans="1:5" ht="16.5" customHeight="1">
      <c r="A32" s="1309" t="s">
        <v>335</v>
      </c>
      <c r="B32" s="1302">
        <v>30</v>
      </c>
      <c r="C32" s="1291"/>
      <c r="D32" s="1323">
        <v>20</v>
      </c>
      <c r="E32" s="1330">
        <f>SUM(B32:D32)</f>
        <v>50</v>
      </c>
    </row>
    <row r="33" spans="1:5" ht="16.5" customHeight="1">
      <c r="A33" s="1309" t="s">
        <v>658</v>
      </c>
      <c r="B33" s="1302"/>
      <c r="C33" s="1291"/>
      <c r="D33" s="1323">
        <v>550</v>
      </c>
      <c r="E33" s="1330">
        <f>SUM(B33:D33)</f>
        <v>550</v>
      </c>
    </row>
    <row r="34" spans="1:5" ht="16.5" customHeight="1">
      <c r="A34" s="1310">
        <v>517</v>
      </c>
      <c r="B34" s="1303">
        <f>SUM(B31:B33)</f>
        <v>1230</v>
      </c>
      <c r="C34" s="1292"/>
      <c r="D34" s="1324">
        <f>SUM(D31:D33)</f>
        <v>1470</v>
      </c>
      <c r="E34" s="1331">
        <f>SUM(E31:E33)</f>
        <v>2700</v>
      </c>
    </row>
    <row r="35" spans="1:5" ht="16.5" customHeight="1" hidden="1">
      <c r="A35" s="1309" t="s">
        <v>542</v>
      </c>
      <c r="B35" s="1302"/>
      <c r="C35" s="1291"/>
      <c r="D35" s="1323"/>
      <c r="E35" s="1330"/>
    </row>
    <row r="36" spans="1:5" ht="16.5" customHeight="1" hidden="1">
      <c r="A36" s="1310">
        <v>519</v>
      </c>
      <c r="B36" s="1306">
        <f>SUM(B35)</f>
        <v>0</v>
      </c>
      <c r="C36" s="1295">
        <f>SUM(C35)</f>
        <v>0</v>
      </c>
      <c r="D36" s="1327">
        <f>SUM(D35)</f>
        <v>0</v>
      </c>
      <c r="E36" s="1331"/>
    </row>
    <row r="37" spans="1:5" ht="16.5" customHeight="1">
      <c r="A37" s="1309" t="s">
        <v>463</v>
      </c>
      <c r="B37" s="1302">
        <v>100</v>
      </c>
      <c r="C37" s="1291"/>
      <c r="D37" s="1323">
        <v>1000</v>
      </c>
      <c r="E37" s="1330">
        <f>SUM(B37:D37)</f>
        <v>1100</v>
      </c>
    </row>
    <row r="38" spans="1:5" ht="16.5" customHeight="1">
      <c r="A38" s="1309" t="s">
        <v>659</v>
      </c>
      <c r="B38" s="1302"/>
      <c r="C38" s="1291"/>
      <c r="D38" s="1323">
        <v>100</v>
      </c>
      <c r="E38" s="1330">
        <f>SUM(B38:D38)</f>
        <v>100</v>
      </c>
    </row>
    <row r="39" spans="1:5" ht="15" customHeight="1" thickBot="1">
      <c r="A39" s="1310">
        <v>542</v>
      </c>
      <c r="B39" s="1303">
        <f>SUM(B37:B38)</f>
        <v>100</v>
      </c>
      <c r="C39" s="1292">
        <f>SUM(C37:C38)</f>
        <v>0</v>
      </c>
      <c r="D39" s="1324">
        <f>SUM(D37:D38)</f>
        <v>1100</v>
      </c>
      <c r="E39" s="1331">
        <f>SUM(E37:E38)</f>
        <v>1200</v>
      </c>
    </row>
    <row r="40" spans="1:5" ht="16.5" customHeight="1" hidden="1">
      <c r="A40" s="1312"/>
      <c r="B40" s="1305"/>
      <c r="C40" s="1294"/>
      <c r="D40" s="1326"/>
      <c r="E40" s="1330">
        <f>SUM(B40:D40)</f>
        <v>0</v>
      </c>
    </row>
    <row r="41" spans="1:5" ht="16.5" customHeight="1" hidden="1">
      <c r="A41" s="1312" t="s">
        <v>660</v>
      </c>
      <c r="B41" s="1305"/>
      <c r="C41" s="1294"/>
      <c r="D41" s="1326"/>
      <c r="E41" s="1334">
        <f>SUM(B41:D41)</f>
        <v>0</v>
      </c>
    </row>
    <row r="42" spans="1:5" ht="16.5" customHeight="1" hidden="1">
      <c r="A42" s="1313" t="s">
        <v>661</v>
      </c>
      <c r="B42" s="1307">
        <f>SUM(B41)</f>
        <v>0</v>
      </c>
      <c r="C42" s="1298">
        <f>SUM(C41)</f>
        <v>0</v>
      </c>
      <c r="D42" s="1328">
        <f>SUM(D41)</f>
        <v>0</v>
      </c>
      <c r="E42" s="1335">
        <f>SUM(E41)</f>
        <v>0</v>
      </c>
    </row>
    <row r="43" spans="1:5" ht="24" customHeight="1" thickTop="1">
      <c r="A43" s="1314" t="s">
        <v>6</v>
      </c>
      <c r="B43" s="1308">
        <f>SUM(+B39+B36+B34+B30+B25+B23+B15+B7)</f>
        <v>22941</v>
      </c>
      <c r="C43" s="1299">
        <f>SUM(+C39+C36+C34+C30+C25+C23+C15+C7)</f>
        <v>0</v>
      </c>
      <c r="D43" s="1300">
        <f>SUM(+D39+D36+D34+D30+D25+D23+D15+D7)</f>
        <v>169941</v>
      </c>
      <c r="E43" s="1301">
        <f>SUM(+E39+E36+E34+E30+E25+E23+E15+E7)</f>
        <v>192882</v>
      </c>
    </row>
    <row r="44" spans="4:5" ht="20.25" customHeight="1">
      <c r="D44" s="1296"/>
      <c r="E44" s="1297"/>
    </row>
    <row r="45" spans="1:5" ht="34.5" customHeight="1" hidden="1">
      <c r="A45" s="796" t="s">
        <v>662</v>
      </c>
      <c r="B45" s="797" t="s">
        <v>663</v>
      </c>
      <c r="C45" s="797" t="s">
        <v>664</v>
      </c>
      <c r="D45" s="795" t="s">
        <v>105</v>
      </c>
      <c r="E45" s="1208"/>
    </row>
    <row r="46" spans="1:4" ht="17.25" customHeight="1" hidden="1">
      <c r="A46" s="806" t="s">
        <v>665</v>
      </c>
      <c r="B46" s="579">
        <v>0</v>
      </c>
      <c r="C46" s="579"/>
      <c r="D46" s="580">
        <f>SUM(B46)</f>
        <v>0</v>
      </c>
    </row>
    <row r="47" spans="1:4" ht="18" customHeight="1" hidden="1">
      <c r="A47" s="800">
        <v>501</v>
      </c>
      <c r="B47" s="801">
        <f>SUM(B46)</f>
        <v>0</v>
      </c>
      <c r="C47" s="801"/>
      <c r="D47" s="801">
        <f>SUM(D46)</f>
        <v>0</v>
      </c>
    </row>
    <row r="48" spans="1:4" ht="18.75" customHeight="1" hidden="1">
      <c r="A48" s="798" t="s">
        <v>69</v>
      </c>
      <c r="B48" s="579"/>
      <c r="C48" s="579"/>
      <c r="D48" s="580">
        <f>SUM(B48:C48)</f>
        <v>0</v>
      </c>
    </row>
    <row r="49" spans="1:4" ht="15.75" customHeight="1" hidden="1">
      <c r="A49" s="798" t="s">
        <v>62</v>
      </c>
      <c r="B49" s="579"/>
      <c r="C49" s="579"/>
      <c r="D49" s="580">
        <f>SUM(B49)</f>
        <v>0</v>
      </c>
    </row>
    <row r="50" spans="1:4" ht="20.25" customHeight="1" hidden="1">
      <c r="A50" s="800">
        <v>503</v>
      </c>
      <c r="B50" s="801">
        <f>SUM(B48:B49)</f>
        <v>0</v>
      </c>
      <c r="C50" s="801"/>
      <c r="D50" s="801">
        <f>SUM(D48:D49)</f>
        <v>0</v>
      </c>
    </row>
    <row r="51" spans="1:4" ht="13.5" customHeight="1" hidden="1">
      <c r="A51" s="798" t="s">
        <v>37</v>
      </c>
      <c r="B51" s="579"/>
      <c r="C51" s="579"/>
      <c r="D51" s="580">
        <f>SUM(B51)</f>
        <v>0</v>
      </c>
    </row>
    <row r="52" spans="1:4" ht="12.75" customHeight="1" hidden="1">
      <c r="A52" s="800">
        <v>517</v>
      </c>
      <c r="B52" s="801">
        <f>SUM(B51)</f>
        <v>0</v>
      </c>
      <c r="C52" s="801"/>
      <c r="D52" s="801">
        <f>SUM(D51)</f>
        <v>0</v>
      </c>
    </row>
    <row r="53" spans="1:4" ht="12.75" customHeight="1" hidden="1">
      <c r="A53" s="798" t="s">
        <v>463</v>
      </c>
      <c r="B53" s="803"/>
      <c r="C53" s="803"/>
      <c r="D53" s="803">
        <f>SUM(B53)</f>
        <v>0</v>
      </c>
    </row>
    <row r="54" spans="1:4" ht="12.75" customHeight="1" hidden="1">
      <c r="A54" s="800">
        <v>542</v>
      </c>
      <c r="B54" s="801">
        <f>SUM(B53)</f>
        <v>0</v>
      </c>
      <c r="C54" s="801"/>
      <c r="D54" s="801">
        <f>SUM(D53)</f>
        <v>0</v>
      </c>
    </row>
    <row r="55" spans="1:4" ht="23.25" customHeight="1" hidden="1">
      <c r="A55" s="804" t="s">
        <v>6</v>
      </c>
      <c r="B55" s="805">
        <f>SUM(B52,B50,B47+B54)</f>
        <v>0</v>
      </c>
      <c r="C55" s="805"/>
      <c r="D55" s="805">
        <f>SUM(D52,D50,D47+D54)</f>
        <v>0</v>
      </c>
    </row>
    <row r="58" ht="12.75">
      <c r="D58" s="794" t="s">
        <v>661</v>
      </c>
    </row>
  </sheetData>
  <sheetProtection/>
  <mergeCells count="1">
    <mergeCell ref="A1:D1"/>
  </mergeCells>
  <printOptions horizontalCentered="1"/>
  <pageMargins left="0.31496062992125984" right="0.2755905511811024" top="0.5511811023622047" bottom="0.984251968503937" header="0.5118110236220472" footer="0.5118110236220472"/>
  <pageSetup horizontalDpi="600" verticalDpi="600" orientation="portrait" paperSize="9" scale="89" r:id="rId1"/>
  <headerFooter alignWithMargins="0">
    <oddFooter>&amp;L&amp;"Times New Roman,Obyčejné"&amp;9Rozpočet na rok 2011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="112" zoomScaleSheetLayoutView="112" workbookViewId="0" topLeftCell="A1">
      <selection activeCell="D1" sqref="D1"/>
    </sheetView>
  </sheetViews>
  <sheetFormatPr defaultColWidth="9.00390625" defaultRowHeight="32.25" customHeight="1"/>
  <cols>
    <col min="1" max="1" width="43.125" style="525" customWidth="1"/>
    <col min="2" max="4" width="17.375" style="525" customWidth="1"/>
    <col min="5" max="16384" width="9.125" style="525" customWidth="1"/>
  </cols>
  <sheetData>
    <row r="1" spans="1:4" ht="32.25" customHeight="1">
      <c r="A1" s="1631" t="s">
        <v>571</v>
      </c>
      <c r="B1" s="1631"/>
      <c r="C1" s="1631"/>
      <c r="D1" s="1409" t="s">
        <v>507</v>
      </c>
    </row>
    <row r="2" spans="1:5" ht="32.25" customHeight="1" thickBot="1">
      <c r="A2" s="109" t="s">
        <v>220</v>
      </c>
      <c r="B2" s="206" t="s">
        <v>666</v>
      </c>
      <c r="C2" s="110" t="s">
        <v>262</v>
      </c>
      <c r="D2" s="111" t="s">
        <v>105</v>
      </c>
      <c r="E2" s="524"/>
    </row>
    <row r="3" spans="1:5" ht="18" customHeight="1" thickTop="1">
      <c r="A3" s="1248" t="s">
        <v>11</v>
      </c>
      <c r="B3" s="95"/>
      <c r="C3" s="95">
        <v>2162.2</v>
      </c>
      <c r="D3" s="808">
        <f aca="true" t="shared" si="0" ref="D3:D10">C3</f>
        <v>2162.2</v>
      </c>
      <c r="E3" s="524"/>
    </row>
    <row r="4" spans="1:5" ht="18" customHeight="1">
      <c r="A4" s="705">
        <v>516</v>
      </c>
      <c r="B4" s="809">
        <f>SUM(B3:B3)</f>
        <v>0</v>
      </c>
      <c r="C4" s="809">
        <f>SUM(C3:C3)</f>
        <v>2162.2</v>
      </c>
      <c r="D4" s="810">
        <f t="shared" si="0"/>
        <v>2162.2</v>
      </c>
      <c r="E4" s="524"/>
    </row>
    <row r="5" spans="1:5" ht="18" customHeight="1">
      <c r="A5" s="811" t="s">
        <v>38</v>
      </c>
      <c r="B5" s="812"/>
      <c r="C5" s="812">
        <v>15</v>
      </c>
      <c r="D5" s="766">
        <f>C5</f>
        <v>15</v>
      </c>
      <c r="E5" s="524"/>
    </row>
    <row r="6" spans="1:5" ht="18" customHeight="1">
      <c r="A6" s="705">
        <v>517</v>
      </c>
      <c r="B6" s="809">
        <f>B5</f>
        <v>0</v>
      </c>
      <c r="C6" s="809">
        <f>C5</f>
        <v>15</v>
      </c>
      <c r="D6" s="809">
        <f>D5</f>
        <v>15</v>
      </c>
      <c r="E6" s="524"/>
    </row>
    <row r="7" spans="1:5" ht="18" customHeight="1">
      <c r="A7" s="696" t="s">
        <v>667</v>
      </c>
      <c r="B7" s="813"/>
      <c r="C7" s="813">
        <v>4543.4</v>
      </c>
      <c r="D7" s="814">
        <f t="shared" si="0"/>
        <v>4543.4</v>
      </c>
      <c r="E7" s="524"/>
    </row>
    <row r="8" spans="1:5" ht="18" customHeight="1">
      <c r="A8" s="691">
        <v>549</v>
      </c>
      <c r="B8" s="815">
        <f>SUM(B7)</f>
        <v>0</v>
      </c>
      <c r="C8" s="815">
        <f>SUM(C7)</f>
        <v>4543.4</v>
      </c>
      <c r="D8" s="692">
        <f t="shared" si="0"/>
        <v>4543.4</v>
      </c>
      <c r="E8" s="524"/>
    </row>
    <row r="9" spans="1:5" ht="18" customHeight="1">
      <c r="A9" s="696" t="s">
        <v>668</v>
      </c>
      <c r="B9" s="813"/>
      <c r="C9" s="813"/>
      <c r="D9" s="814">
        <f t="shared" si="0"/>
        <v>0</v>
      </c>
      <c r="E9" s="524"/>
    </row>
    <row r="10" spans="1:5" ht="18" customHeight="1" thickBot="1">
      <c r="A10" s="705">
        <v>566</v>
      </c>
      <c r="B10" s="809">
        <f>SUM(B9)</f>
        <v>0</v>
      </c>
      <c r="C10" s="809">
        <f>SUM(C9)</f>
        <v>0</v>
      </c>
      <c r="D10" s="706">
        <f t="shared" si="0"/>
        <v>0</v>
      </c>
      <c r="E10" s="524"/>
    </row>
    <row r="11" spans="1:5" ht="24" customHeight="1" thickTop="1">
      <c r="A11" s="816" t="s">
        <v>6</v>
      </c>
      <c r="B11" s="1137">
        <f>B4+B6+B8+B10</f>
        <v>0</v>
      </c>
      <c r="C11" s="702">
        <f>SUM(C4+C6+C8+C10)</f>
        <v>6720.599999999999</v>
      </c>
      <c r="D11" s="817">
        <f>SUM(D4+D6+D8+D10)</f>
        <v>6720.599999999999</v>
      </c>
      <c r="E11" s="524"/>
    </row>
    <row r="12" spans="1:5" ht="32.25" customHeight="1">
      <c r="A12" s="186"/>
      <c r="B12" s="186"/>
      <c r="C12" s="186"/>
      <c r="D12" s="818"/>
      <c r="E12" s="524"/>
    </row>
    <row r="13" spans="1:5" ht="32.25" customHeight="1" hidden="1">
      <c r="A13" s="198"/>
      <c r="B13" s="198"/>
      <c r="C13" s="199"/>
      <c r="D13" s="819"/>
      <c r="E13" s="524"/>
    </row>
    <row r="14" spans="1:5" ht="32.25" customHeight="1" hidden="1">
      <c r="A14" s="1631" t="s">
        <v>671</v>
      </c>
      <c r="B14" s="1631"/>
      <c r="C14" s="807" t="s">
        <v>630</v>
      </c>
      <c r="D14" s="575"/>
      <c r="E14" s="524"/>
    </row>
    <row r="15" spans="1:5" ht="32.25" customHeight="1" hidden="1">
      <c r="A15" s="164" t="s">
        <v>669</v>
      </c>
      <c r="B15" s="110" t="s">
        <v>670</v>
      </c>
      <c r="C15" s="111" t="s">
        <v>105</v>
      </c>
      <c r="D15" s="524"/>
      <c r="E15" s="524"/>
    </row>
    <row r="16" spans="1:3" ht="2.25" customHeight="1" hidden="1" thickTop="1">
      <c r="A16" s="154" t="s">
        <v>11</v>
      </c>
      <c r="B16" s="95"/>
      <c r="C16" s="808">
        <f aca="true" t="shared" si="1" ref="C16:C23">B16</f>
        <v>0</v>
      </c>
    </row>
    <row r="17" spans="1:3" ht="32.25" customHeight="1" hidden="1">
      <c r="A17" s="705">
        <v>516</v>
      </c>
      <c r="B17" s="809">
        <f>SUM(B16:B16)</f>
        <v>0</v>
      </c>
      <c r="C17" s="810">
        <f t="shared" si="1"/>
        <v>0</v>
      </c>
    </row>
    <row r="18" spans="1:3" ht="32.25" customHeight="1" hidden="1">
      <c r="A18" s="811" t="s">
        <v>38</v>
      </c>
      <c r="B18" s="812"/>
      <c r="C18" s="766">
        <f>B18</f>
        <v>0</v>
      </c>
    </row>
    <row r="19" spans="1:3" ht="32.25" customHeight="1" hidden="1">
      <c r="A19" s="705">
        <v>517</v>
      </c>
      <c r="B19" s="809">
        <f>B18</f>
        <v>0</v>
      </c>
      <c r="C19" s="809">
        <f>C18</f>
        <v>0</v>
      </c>
    </row>
    <row r="20" spans="1:3" ht="32.25" customHeight="1" hidden="1">
      <c r="A20" s="696" t="s">
        <v>667</v>
      </c>
      <c r="B20" s="813"/>
      <c r="C20" s="814">
        <f t="shared" si="1"/>
        <v>0</v>
      </c>
    </row>
    <row r="21" spans="1:3" ht="32.25" customHeight="1" hidden="1">
      <c r="A21" s="691">
        <v>549</v>
      </c>
      <c r="B21" s="815">
        <f>SUM(B20)</f>
        <v>0</v>
      </c>
      <c r="C21" s="692">
        <f t="shared" si="1"/>
        <v>0</v>
      </c>
    </row>
    <row r="22" spans="1:3" ht="32.25" customHeight="1" hidden="1">
      <c r="A22" s="696" t="s">
        <v>668</v>
      </c>
      <c r="B22" s="813"/>
      <c r="C22" s="814">
        <f t="shared" si="1"/>
        <v>0</v>
      </c>
    </row>
    <row r="23" spans="1:3" ht="32.25" customHeight="1" hidden="1">
      <c r="A23" s="705">
        <v>566</v>
      </c>
      <c r="B23" s="809">
        <f>SUM(B22)</f>
        <v>0</v>
      </c>
      <c r="C23" s="706">
        <f t="shared" si="1"/>
        <v>0</v>
      </c>
    </row>
    <row r="24" spans="1:3" ht="32.25" customHeight="1" hidden="1" thickTop="1">
      <c r="A24" s="816" t="s">
        <v>6</v>
      </c>
      <c r="B24" s="817">
        <f>SUM(B17+B19+B21+B23)</f>
        <v>0</v>
      </c>
      <c r="C24" s="817">
        <f>SUM(C17+C19+C21+C23)</f>
        <v>0</v>
      </c>
    </row>
  </sheetData>
  <sheetProtection/>
  <mergeCells count="2">
    <mergeCell ref="A1:C1"/>
    <mergeCell ref="A14:B14"/>
  </mergeCells>
  <printOptions horizontalCentered="1"/>
  <pageMargins left="0.31496062992125984" right="0.2755905511811024" top="0.5511811023622047" bottom="0.984251968503937" header="0.5118110236220472" footer="0.5118110236220472"/>
  <pageSetup horizontalDpi="600" verticalDpi="600" orientation="portrait" paperSize="9" scale="89" r:id="rId1"/>
  <headerFooter alignWithMargins="0">
    <oddFooter>&amp;L&amp;"Times New Roman,Obyčejné"&amp;9Rozpočet na rok 2011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C25"/>
  <sheetViews>
    <sheetView view="pageBreakPreview" zoomScale="112" zoomScaleSheetLayoutView="112" zoomScalePageLayoutView="0" workbookViewId="0" topLeftCell="A1">
      <selection activeCell="F29" sqref="F29"/>
    </sheetView>
  </sheetViews>
  <sheetFormatPr defaultColWidth="9.00390625" defaultRowHeight="12.75"/>
  <cols>
    <col min="1" max="1" width="41.25390625" style="0" customWidth="1"/>
    <col min="2" max="2" width="21.25390625" style="0" customWidth="1"/>
    <col min="3" max="3" width="13.00390625" style="0" customWidth="1"/>
  </cols>
  <sheetData>
    <row r="1" spans="1:3" ht="42.75" customHeight="1">
      <c r="A1" s="1633" t="s">
        <v>671</v>
      </c>
      <c r="B1" s="1634"/>
      <c r="C1" s="1364" t="s">
        <v>817</v>
      </c>
    </row>
    <row r="2" spans="1:3" ht="44.25" customHeight="1" thickBot="1">
      <c r="A2" s="1336" t="s">
        <v>840</v>
      </c>
      <c r="B2" s="1337" t="s">
        <v>267</v>
      </c>
      <c r="C2" s="1338" t="s">
        <v>105</v>
      </c>
    </row>
    <row r="3" spans="1:3" ht="11.25" customHeight="1" hidden="1">
      <c r="A3" s="1339"/>
      <c r="B3" s="1340"/>
      <c r="C3" s="1338"/>
    </row>
    <row r="4" spans="1:3" ht="12.75" hidden="1">
      <c r="A4" s="1343"/>
      <c r="B4" s="1344"/>
      <c r="C4" s="1345"/>
    </row>
    <row r="5" spans="1:3" ht="18" customHeight="1" thickTop="1">
      <c r="A5" s="1358" t="s">
        <v>651</v>
      </c>
      <c r="B5" s="1352">
        <v>506</v>
      </c>
      <c r="C5" s="1346">
        <v>506</v>
      </c>
    </row>
    <row r="6" spans="1:3" ht="18" customHeight="1">
      <c r="A6" s="1359">
        <v>502</v>
      </c>
      <c r="B6" s="1353">
        <f>SUM(B5)</f>
        <v>506</v>
      </c>
      <c r="C6" s="1347">
        <f>SUM(C5)</f>
        <v>506</v>
      </c>
    </row>
    <row r="7" spans="1:3" ht="21" customHeight="1" hidden="1">
      <c r="A7" s="1360"/>
      <c r="B7" s="1354"/>
      <c r="C7" s="1348"/>
    </row>
    <row r="8" spans="1:3" ht="18" customHeight="1">
      <c r="A8" s="1361" t="s">
        <v>69</v>
      </c>
      <c r="B8" s="1355">
        <v>126.4</v>
      </c>
      <c r="C8" s="1349">
        <v>126.4</v>
      </c>
    </row>
    <row r="9" spans="1:3" ht="18" customHeight="1">
      <c r="A9" s="1361" t="s">
        <v>62</v>
      </c>
      <c r="B9" s="1355">
        <v>48.2</v>
      </c>
      <c r="C9" s="1349">
        <v>48.2</v>
      </c>
    </row>
    <row r="10" spans="1:3" ht="18" customHeight="1">
      <c r="A10" s="1359">
        <v>503</v>
      </c>
      <c r="B10" s="1353">
        <f>SUM(B8:B9)</f>
        <v>174.60000000000002</v>
      </c>
      <c r="C10" s="1347">
        <f>SUM(C8:C9)</f>
        <v>174.60000000000002</v>
      </c>
    </row>
    <row r="11" spans="1:3" ht="18" customHeight="1">
      <c r="A11" s="1361" t="s">
        <v>657</v>
      </c>
      <c r="B11" s="1355">
        <v>205.5</v>
      </c>
      <c r="C11" s="1349">
        <v>205.5</v>
      </c>
    </row>
    <row r="12" spans="1:3" ht="18" customHeight="1">
      <c r="A12" s="1361" t="s">
        <v>739</v>
      </c>
      <c r="B12" s="1355">
        <v>440</v>
      </c>
      <c r="C12" s="1349">
        <v>440</v>
      </c>
    </row>
    <row r="13" spans="1:3" ht="18" customHeight="1">
      <c r="A13" s="1359">
        <v>516</v>
      </c>
      <c r="B13" s="1353">
        <f>SUM(B11:B12)</f>
        <v>645.5</v>
      </c>
      <c r="C13" s="1347">
        <f>SUM(C11:C12)</f>
        <v>645.5</v>
      </c>
    </row>
    <row r="14" spans="1:3" ht="18" customHeight="1">
      <c r="A14" s="1361" t="s">
        <v>740</v>
      </c>
      <c r="B14" s="1355">
        <v>80</v>
      </c>
      <c r="C14" s="1349">
        <v>80</v>
      </c>
    </row>
    <row r="15" spans="1:3" ht="18" customHeight="1" thickBot="1">
      <c r="A15" s="1362">
        <v>517</v>
      </c>
      <c r="B15" s="1356">
        <f>SUM(B14)</f>
        <v>80</v>
      </c>
      <c r="C15" s="1350">
        <f>SUM(C14)</f>
        <v>80</v>
      </c>
    </row>
    <row r="16" spans="1:3" ht="24" customHeight="1" thickTop="1">
      <c r="A16" s="1363" t="s">
        <v>6</v>
      </c>
      <c r="B16" s="1357">
        <f>B6+B10+B13+B15</f>
        <v>1406.1</v>
      </c>
      <c r="C16" s="1351">
        <f>C6+C10+C13+C15</f>
        <v>1406.1</v>
      </c>
    </row>
    <row r="17" spans="1:3" ht="6" customHeight="1">
      <c r="A17" s="1341"/>
      <c r="B17" s="1341"/>
      <c r="C17" s="1341"/>
    </row>
    <row r="18" spans="1:3" ht="4.5" customHeight="1">
      <c r="A18" s="1341"/>
      <c r="B18" s="1341"/>
      <c r="C18" s="1341"/>
    </row>
    <row r="19" spans="1:3" ht="9" customHeight="1">
      <c r="A19" s="1635"/>
      <c r="B19" s="1636"/>
      <c r="C19" s="1342"/>
    </row>
    <row r="20" spans="1:3" ht="27" customHeight="1">
      <c r="A20" s="1336" t="s">
        <v>841</v>
      </c>
      <c r="B20" s="1337" t="s">
        <v>267</v>
      </c>
      <c r="C20" s="1338" t="s">
        <v>105</v>
      </c>
    </row>
    <row r="21" spans="1:3" ht="0.75" customHeight="1" thickBot="1">
      <c r="A21" s="1339"/>
      <c r="B21" s="1340"/>
      <c r="C21" s="1338"/>
    </row>
    <row r="22" spans="1:3" ht="12.75" hidden="1">
      <c r="A22" s="1343"/>
      <c r="B22" s="1344"/>
      <c r="C22" s="1345"/>
    </row>
    <row r="23" spans="1:3" ht="18" customHeight="1" thickTop="1">
      <c r="A23" s="1358" t="s">
        <v>741</v>
      </c>
      <c r="B23" s="1352">
        <v>1000</v>
      </c>
      <c r="C23" s="1346">
        <f>SUM(B23)</f>
        <v>1000</v>
      </c>
    </row>
    <row r="24" spans="1:3" ht="18" customHeight="1" thickBot="1">
      <c r="A24" s="1362">
        <v>516</v>
      </c>
      <c r="B24" s="1356">
        <f>SUM(B23)</f>
        <v>1000</v>
      </c>
      <c r="C24" s="1350">
        <f>SUM(C23)</f>
        <v>1000</v>
      </c>
    </row>
    <row r="25" spans="1:3" ht="24" customHeight="1" thickTop="1">
      <c r="A25" s="1363" t="s">
        <v>6</v>
      </c>
      <c r="B25" s="1357">
        <f>SUM(B24)</f>
        <v>1000</v>
      </c>
      <c r="C25" s="1351">
        <f>SUM(C24)</f>
        <v>1000</v>
      </c>
    </row>
  </sheetData>
  <sheetProtection/>
  <mergeCells count="2">
    <mergeCell ref="A1:B1"/>
    <mergeCell ref="A19:B1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&amp;L&amp;"Times New Roman,Obyčejné"&amp;8Rozpočet na rok 2011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F56"/>
  <sheetViews>
    <sheetView view="pageBreakPreview" zoomScaleNormal="85" zoomScaleSheetLayoutView="100" zoomScalePageLayoutView="0" workbookViewId="0" topLeftCell="A4">
      <selection activeCell="A23" sqref="A23:IV23"/>
    </sheetView>
  </sheetViews>
  <sheetFormatPr defaultColWidth="9.00390625" defaultRowHeight="12.75"/>
  <cols>
    <col min="1" max="1" width="42.25390625" style="19" customWidth="1"/>
    <col min="2" max="3" width="12.875" style="19" customWidth="1"/>
    <col min="4" max="5" width="9.125" style="19" customWidth="1"/>
    <col min="6" max="6" width="10.25390625" style="19" customWidth="1"/>
    <col min="7" max="16384" width="9.125" style="19" customWidth="1"/>
  </cols>
  <sheetData>
    <row r="1" spans="1:6" ht="39.75" customHeight="1">
      <c r="A1" s="1585" t="s">
        <v>690</v>
      </c>
      <c r="B1" s="1585"/>
      <c r="C1" s="1620"/>
      <c r="D1" s="1620"/>
      <c r="E1" s="1620"/>
      <c r="F1" s="429" t="s">
        <v>818</v>
      </c>
    </row>
    <row r="2" spans="1:5" ht="39" thickBot="1">
      <c r="A2" s="104" t="s">
        <v>222</v>
      </c>
      <c r="B2" s="106" t="s">
        <v>266</v>
      </c>
      <c r="C2" s="165" t="s">
        <v>105</v>
      </c>
      <c r="D2" s="10"/>
      <c r="E2" s="31"/>
    </row>
    <row r="3" spans="1:5" ht="18.75" customHeight="1" thickBot="1" thickTop="1">
      <c r="A3" s="891" t="s">
        <v>844</v>
      </c>
      <c r="B3" s="278">
        <v>50</v>
      </c>
      <c r="C3" s="97">
        <f aca="true" t="shared" si="0" ref="C3:C12">SUM(B3)</f>
        <v>50</v>
      </c>
      <c r="D3" s="10"/>
      <c r="E3" s="31"/>
    </row>
    <row r="4" spans="1:5" ht="18.75" customHeight="1" thickTop="1">
      <c r="A4" s="175" t="s">
        <v>7</v>
      </c>
      <c r="B4" s="202">
        <v>125</v>
      </c>
      <c r="C4" s="97">
        <f t="shared" si="0"/>
        <v>125</v>
      </c>
      <c r="D4" s="10"/>
      <c r="E4" s="31"/>
    </row>
    <row r="5" spans="1:5" ht="18" customHeight="1">
      <c r="A5" s="691">
        <v>513</v>
      </c>
      <c r="B5" s="735">
        <f>SUM(B3:B4)</f>
        <v>175</v>
      </c>
      <c r="C5" s="706">
        <f t="shared" si="0"/>
        <v>175</v>
      </c>
      <c r="D5" s="10"/>
      <c r="E5" s="31"/>
    </row>
    <row r="6" spans="1:5" ht="18.75" customHeight="1" hidden="1">
      <c r="A6" s="423"/>
      <c r="B6" s="730"/>
      <c r="C6" s="765">
        <f t="shared" si="0"/>
        <v>0</v>
      </c>
      <c r="D6" s="10"/>
      <c r="E6" s="31"/>
    </row>
    <row r="7" spans="1:5" ht="18.75" customHeight="1">
      <c r="A7" s="175" t="s">
        <v>36</v>
      </c>
      <c r="B7" s="202"/>
      <c r="C7" s="765">
        <f t="shared" si="0"/>
        <v>0</v>
      </c>
      <c r="D7" s="10"/>
      <c r="E7" s="31"/>
    </row>
    <row r="8" spans="1:5" ht="18.75" customHeight="1">
      <c r="A8" s="175" t="s">
        <v>63</v>
      </c>
      <c r="B8" s="202">
        <v>450</v>
      </c>
      <c r="C8" s="765">
        <f t="shared" si="0"/>
        <v>450</v>
      </c>
      <c r="D8" s="10"/>
      <c r="E8" s="31"/>
    </row>
    <row r="9" spans="1:5" ht="18.75" customHeight="1">
      <c r="A9" s="175" t="s">
        <v>64</v>
      </c>
      <c r="B9" s="202">
        <v>1000</v>
      </c>
      <c r="C9" s="765">
        <f t="shared" si="0"/>
        <v>1000</v>
      </c>
      <c r="D9" s="10"/>
      <c r="E9" s="31"/>
    </row>
    <row r="10" spans="1:5" ht="18.75" customHeight="1">
      <c r="A10" s="175" t="s">
        <v>657</v>
      </c>
      <c r="B10" s="202"/>
      <c r="C10" s="765">
        <f t="shared" si="0"/>
        <v>0</v>
      </c>
      <c r="D10" s="10"/>
      <c r="E10" s="31"/>
    </row>
    <row r="11" spans="1:5" ht="18.75" customHeight="1">
      <c r="A11" s="154" t="s">
        <v>0</v>
      </c>
      <c r="B11" s="202"/>
      <c r="C11" s="765">
        <f t="shared" si="0"/>
        <v>0</v>
      </c>
      <c r="D11" s="10"/>
      <c r="E11" s="39"/>
    </row>
    <row r="12" spans="1:4" ht="18" customHeight="1">
      <c r="A12" s="154" t="s">
        <v>11</v>
      </c>
      <c r="B12" s="202">
        <v>2100</v>
      </c>
      <c r="C12" s="765">
        <f t="shared" si="0"/>
        <v>2100</v>
      </c>
      <c r="D12" s="10"/>
    </row>
    <row r="13" spans="1:4" ht="18.75" customHeight="1" hidden="1">
      <c r="A13" s="705">
        <v>516</v>
      </c>
      <c r="B13" s="738">
        <f>SUM(B6:B12)</f>
        <v>3550</v>
      </c>
      <c r="C13" s="706">
        <f>B13</f>
        <v>3550</v>
      </c>
      <c r="D13" s="10"/>
    </row>
    <row r="14" spans="1:4" ht="18.75" customHeight="1" hidden="1">
      <c r="A14" s="892"/>
      <c r="B14" s="893"/>
      <c r="C14" s="895">
        <f>SUM(B14)</f>
        <v>0</v>
      </c>
      <c r="D14" s="10"/>
    </row>
    <row r="15" spans="1:4" ht="18" customHeight="1">
      <c r="A15" s="154" t="s">
        <v>38</v>
      </c>
      <c r="B15" s="896">
        <v>1850</v>
      </c>
      <c r="C15" s="895">
        <f>SUM(B15)</f>
        <v>1850</v>
      </c>
      <c r="D15" s="10"/>
    </row>
    <row r="16" spans="1:4" ht="18.75" customHeight="1" hidden="1">
      <c r="A16" s="154" t="s">
        <v>658</v>
      </c>
      <c r="B16" s="896"/>
      <c r="C16" s="895">
        <f>SUM(B16)</f>
        <v>0</v>
      </c>
      <c r="D16" s="10"/>
    </row>
    <row r="17" spans="1:4" ht="18" customHeight="1">
      <c r="A17" s="691">
        <v>517</v>
      </c>
      <c r="B17" s="738">
        <f>SUM(B14:B15)</f>
        <v>1850</v>
      </c>
      <c r="C17" s="706">
        <f>B17</f>
        <v>1850</v>
      </c>
      <c r="D17" s="10"/>
    </row>
    <row r="18" spans="1:4" ht="18.75" customHeight="1" hidden="1">
      <c r="A18" s="423"/>
      <c r="B18" s="897"/>
      <c r="C18" s="765">
        <f>SUM(B18)</f>
        <v>0</v>
      </c>
      <c r="D18" s="10"/>
    </row>
    <row r="19" spans="1:4" ht="23.25" customHeight="1">
      <c r="A19" s="154" t="s">
        <v>845</v>
      </c>
      <c r="B19" s="896">
        <v>350</v>
      </c>
      <c r="C19" s="765">
        <f>SUM(B19)</f>
        <v>350</v>
      </c>
      <c r="D19" s="10"/>
    </row>
    <row r="20" spans="1:4" s="1377" customFormat="1" ht="23.25" customHeight="1" thickBot="1">
      <c r="A20" s="705">
        <v>519</v>
      </c>
      <c r="B20" s="738">
        <f>SUM(B18:B19)</f>
        <v>350</v>
      </c>
      <c r="C20" s="706">
        <f>B20</f>
        <v>350</v>
      </c>
      <c r="D20" s="1376"/>
    </row>
    <row r="21" spans="1:4" s="1377" customFormat="1" ht="23.25" customHeight="1" thickTop="1">
      <c r="A21" s="898" t="s">
        <v>6</v>
      </c>
      <c r="B21" s="764">
        <f>B5+B13+B17+B20</f>
        <v>5925</v>
      </c>
      <c r="C21" s="701">
        <f>SUM(C5+C13+C17+C20)</f>
        <v>5925</v>
      </c>
      <c r="D21" s="1376"/>
    </row>
    <row r="22" spans="1:4" s="1377" customFormat="1" ht="15.75" customHeight="1">
      <c r="A22" s="1374"/>
      <c r="B22" s="1375"/>
      <c r="C22" s="1375"/>
      <c r="D22" s="1376"/>
    </row>
    <row r="23" spans="1:4" ht="26.25" customHeight="1" thickBot="1">
      <c r="A23" s="820" t="s">
        <v>704</v>
      </c>
      <c r="B23" s="943" t="s">
        <v>684</v>
      </c>
      <c r="C23" s="821" t="s">
        <v>105</v>
      </c>
      <c r="D23" s="10"/>
    </row>
    <row r="24" spans="1:4" ht="23.25" customHeight="1" thickTop="1">
      <c r="A24" s="1369" t="s">
        <v>700</v>
      </c>
      <c r="B24" s="1371">
        <v>3000</v>
      </c>
      <c r="C24" s="1278">
        <f>SUM(B24:B24)</f>
        <v>3000</v>
      </c>
      <c r="D24" s="10"/>
    </row>
    <row r="25" spans="1:4" ht="23.25" customHeight="1" thickBot="1">
      <c r="A25" s="1365">
        <v>516</v>
      </c>
      <c r="B25" s="1366">
        <f>SUM(B24:B24)</f>
        <v>3000</v>
      </c>
      <c r="C25" s="1280">
        <f>SUM(C24:C24)</f>
        <v>3000</v>
      </c>
      <c r="D25" s="10"/>
    </row>
    <row r="26" spans="1:4" ht="23.25" customHeight="1" thickTop="1">
      <c r="A26" s="1367" t="s">
        <v>6</v>
      </c>
      <c r="B26" s="1370">
        <f>B25</f>
        <v>3000</v>
      </c>
      <c r="C26" s="1368">
        <f>C25</f>
        <v>3000</v>
      </c>
      <c r="D26" s="10"/>
    </row>
    <row r="27" spans="1:4" ht="9.75" customHeight="1">
      <c r="A27" s="42"/>
      <c r="B27" s="43"/>
      <c r="C27" s="43"/>
      <c r="D27" s="10"/>
    </row>
    <row r="28" spans="1:4" ht="26.25" thickBot="1">
      <c r="A28" s="104" t="s">
        <v>688</v>
      </c>
      <c r="B28" s="106"/>
      <c r="C28" s="165" t="s">
        <v>105</v>
      </c>
      <c r="D28" s="10"/>
    </row>
    <row r="29" spans="1:4" ht="18" customHeight="1" hidden="1" thickBot="1" thickTop="1">
      <c r="A29" s="891"/>
      <c r="B29" s="278"/>
      <c r="C29" s="97">
        <f aca="true" t="shared" si="1" ref="C29:C38">SUM(B29)</f>
        <v>0</v>
      </c>
      <c r="D29" s="10"/>
    </row>
    <row r="30" spans="1:4" ht="18" customHeight="1" hidden="1" thickTop="1">
      <c r="A30" s="175"/>
      <c r="B30" s="202"/>
      <c r="C30" s="97">
        <f t="shared" si="1"/>
        <v>0</v>
      </c>
      <c r="D30" s="10"/>
    </row>
    <row r="31" spans="1:4" ht="18" customHeight="1" hidden="1">
      <c r="A31" s="691"/>
      <c r="B31" s="735">
        <f>SUM(B29:B30)</f>
        <v>0</v>
      </c>
      <c r="C31" s="706">
        <f t="shared" si="1"/>
        <v>0</v>
      </c>
      <c r="D31" s="10"/>
    </row>
    <row r="32" spans="1:3" ht="18" customHeight="1" hidden="1">
      <c r="A32" s="423"/>
      <c r="B32" s="730"/>
      <c r="C32" s="765">
        <f t="shared" si="1"/>
        <v>0</v>
      </c>
    </row>
    <row r="33" spans="1:3" ht="18" customHeight="1" hidden="1">
      <c r="A33" s="175"/>
      <c r="B33" s="202"/>
      <c r="C33" s="765">
        <f t="shared" si="1"/>
        <v>0</v>
      </c>
    </row>
    <row r="34" spans="1:3" ht="18" customHeight="1" hidden="1">
      <c r="A34" s="175"/>
      <c r="B34" s="202"/>
      <c r="C34" s="765">
        <f t="shared" si="1"/>
        <v>0</v>
      </c>
    </row>
    <row r="35" spans="1:3" ht="18" customHeight="1" hidden="1">
      <c r="A35" s="175"/>
      <c r="B35" s="202"/>
      <c r="C35" s="765">
        <f t="shared" si="1"/>
        <v>0</v>
      </c>
    </row>
    <row r="36" spans="1:3" ht="18" customHeight="1" hidden="1">
      <c r="A36" s="175"/>
      <c r="B36" s="202"/>
      <c r="C36" s="765">
        <f t="shared" si="1"/>
        <v>0</v>
      </c>
    </row>
    <row r="37" spans="1:3" ht="18" customHeight="1" hidden="1">
      <c r="A37" s="154"/>
      <c r="B37" s="202"/>
      <c r="C37" s="765">
        <f t="shared" si="1"/>
        <v>0</v>
      </c>
    </row>
    <row r="38" spans="1:3" ht="18" customHeight="1" hidden="1">
      <c r="A38" s="154"/>
      <c r="B38" s="202"/>
      <c r="C38" s="765">
        <f t="shared" si="1"/>
        <v>0</v>
      </c>
    </row>
    <row r="39" spans="1:3" ht="18" customHeight="1" hidden="1">
      <c r="A39" s="705"/>
      <c r="B39" s="738">
        <f>SUM(B32:B38)</f>
        <v>0</v>
      </c>
      <c r="C39" s="706">
        <f>B39</f>
        <v>0</v>
      </c>
    </row>
    <row r="40" spans="1:3" ht="18" customHeight="1" hidden="1">
      <c r="A40" s="892"/>
      <c r="B40" s="893"/>
      <c r="C40" s="895">
        <f>SUM(B40)</f>
        <v>0</v>
      </c>
    </row>
    <row r="41" spans="1:3" ht="18" customHeight="1" hidden="1">
      <c r="A41" s="154"/>
      <c r="B41" s="896"/>
      <c r="C41" s="895">
        <f>SUM(B41)</f>
        <v>0</v>
      </c>
    </row>
    <row r="42" spans="1:3" ht="18" customHeight="1" hidden="1">
      <c r="A42" s="154"/>
      <c r="B42" s="896"/>
      <c r="C42" s="895"/>
    </row>
    <row r="43" spans="1:3" ht="18" customHeight="1" hidden="1">
      <c r="A43" s="691"/>
      <c r="B43" s="738">
        <f>SUM(B40:B41)</f>
        <v>0</v>
      </c>
      <c r="C43" s="706">
        <f>B43</f>
        <v>0</v>
      </c>
    </row>
    <row r="44" spans="1:3" ht="18" customHeight="1" hidden="1" thickTop="1">
      <c r="A44" s="423"/>
      <c r="B44" s="897"/>
      <c r="C44" s="765">
        <f>SUM(B44)</f>
        <v>0</v>
      </c>
    </row>
    <row r="45" spans="1:3" ht="18" customHeight="1" hidden="1">
      <c r="A45" s="154"/>
      <c r="B45" s="896"/>
      <c r="C45" s="765">
        <f>SUM(B45)</f>
        <v>0</v>
      </c>
    </row>
    <row r="46" spans="1:3" ht="18" customHeight="1" thickBot="1" thickTop="1">
      <c r="A46" s="705"/>
      <c r="B46" s="738">
        <f>SUM(B44:B45)</f>
        <v>0</v>
      </c>
      <c r="C46" s="706">
        <f>B46</f>
        <v>0</v>
      </c>
    </row>
    <row r="47" spans="1:3" ht="20.25" customHeight="1" thickTop="1">
      <c r="A47" s="898" t="s">
        <v>6</v>
      </c>
      <c r="B47" s="764">
        <f>B31+B39+B43+B46</f>
        <v>0</v>
      </c>
      <c r="C47" s="701">
        <f>SUM(C31+C39+C43+C46)</f>
        <v>0</v>
      </c>
    </row>
    <row r="48" ht="15" customHeight="1"/>
    <row r="49" spans="1:6" ht="51.75" thickBot="1">
      <c r="A49" s="686" t="s">
        <v>689</v>
      </c>
      <c r="B49" s="714" t="s">
        <v>267</v>
      </c>
      <c r="C49" s="904" t="s">
        <v>686</v>
      </c>
      <c r="D49" s="905" t="s">
        <v>263</v>
      </c>
      <c r="E49" s="905" t="s">
        <v>264</v>
      </c>
      <c r="F49" s="905" t="s">
        <v>105</v>
      </c>
    </row>
    <row r="50" spans="1:6" ht="18" customHeight="1" thickTop="1">
      <c r="A50" s="906" t="s">
        <v>696</v>
      </c>
      <c r="B50" s="907">
        <v>850</v>
      </c>
      <c r="C50" s="180"/>
      <c r="D50" s="98"/>
      <c r="E50" s="126">
        <v>0</v>
      </c>
      <c r="F50" s="180">
        <f>SUM(B50:E50)</f>
        <v>850</v>
      </c>
    </row>
    <row r="51" spans="1:6" ht="18" customHeight="1">
      <c r="A51" s="753">
        <v>516</v>
      </c>
      <c r="B51" s="908">
        <f>SUM(B50)</f>
        <v>850</v>
      </c>
      <c r="C51" s="727">
        <f>C50</f>
        <v>0</v>
      </c>
      <c r="D51" s="710">
        <f>D50</f>
        <v>0</v>
      </c>
      <c r="E51" s="711">
        <f>E50</f>
        <v>0</v>
      </c>
      <c r="F51" s="727">
        <f>SUM(F50)</f>
        <v>850</v>
      </c>
    </row>
    <row r="52" spans="1:6" ht="18" customHeight="1" hidden="1">
      <c r="A52" s="909"/>
      <c r="B52" s="910"/>
      <c r="C52" s="911"/>
      <c r="D52" s="912"/>
      <c r="E52" s="913"/>
      <c r="F52" s="911"/>
    </row>
    <row r="53" spans="1:6" ht="18" customHeight="1" hidden="1">
      <c r="A53" s="914"/>
      <c r="B53" s="915"/>
      <c r="C53" s="911"/>
      <c r="D53" s="912"/>
      <c r="E53" s="122"/>
      <c r="F53" s="911">
        <f>SUM(C53:E53)</f>
        <v>0</v>
      </c>
    </row>
    <row r="54" spans="1:6" ht="18" customHeight="1">
      <c r="A54" s="916"/>
      <c r="B54" s="917"/>
      <c r="C54" s="918"/>
      <c r="D54" s="919"/>
      <c r="E54" s="920"/>
      <c r="F54" s="918">
        <f>SUM(C54:E54)</f>
        <v>0</v>
      </c>
    </row>
    <row r="55" spans="1:6" ht="18" customHeight="1" thickBot="1">
      <c r="A55" s="921">
        <v>590</v>
      </c>
      <c r="B55" s="792">
        <f>SUM(B52:B54)</f>
        <v>0</v>
      </c>
      <c r="C55" s="922">
        <f>SUM(C53:C54)</f>
        <v>0</v>
      </c>
      <c r="D55" s="923">
        <f>SUM(D53:D54)</f>
        <v>0</v>
      </c>
      <c r="E55" s="1372">
        <f>SUM(E53:E54)</f>
        <v>0</v>
      </c>
      <c r="F55" s="1373">
        <f>SUM(F53:F54)</f>
        <v>0</v>
      </c>
    </row>
    <row r="56" spans="1:6" ht="22.5" customHeight="1" thickTop="1">
      <c r="A56" s="790" t="s">
        <v>6</v>
      </c>
      <c r="B56" s="925">
        <f>B51+B55</f>
        <v>850</v>
      </c>
      <c r="C56" s="703">
        <f>SUM(C51+C55)</f>
        <v>0</v>
      </c>
      <c r="D56" s="713">
        <f>SUM(D51+D55)</f>
        <v>0</v>
      </c>
      <c r="E56" s="702">
        <f>SUM(E51+E55)</f>
        <v>0</v>
      </c>
      <c r="F56" s="791">
        <f>F51+F55</f>
        <v>850</v>
      </c>
    </row>
  </sheetData>
  <sheetProtection/>
  <mergeCells count="1">
    <mergeCell ref="A1:E1"/>
  </mergeCells>
  <printOptions horizontalCentered="1"/>
  <pageMargins left="0.1968503937007874" right="0.15748031496062992" top="0.5118110236220472" bottom="0.4330708661417323" header="0.2362204724409449" footer="0.1968503937007874"/>
  <pageSetup horizontalDpi="600" verticalDpi="600" orientation="portrait" paperSize="9" r:id="rId1"/>
  <headerFooter alignWithMargins="0">
    <oddFooter>&amp;L&amp;"Times New Roman CE,Obyčejné"&amp;8Rozpočet na rok 2011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4">
      <selection activeCell="A17" sqref="A17"/>
    </sheetView>
  </sheetViews>
  <sheetFormatPr defaultColWidth="9.00390625" defaultRowHeight="12.75"/>
  <cols>
    <col min="1" max="1" width="40.625" style="19" customWidth="1"/>
    <col min="2" max="4" width="13.75390625" style="19" customWidth="1"/>
    <col min="5" max="5" width="12.75390625" style="19" customWidth="1"/>
    <col min="6" max="16384" width="9.125" style="19" customWidth="1"/>
  </cols>
  <sheetData>
    <row r="1" spans="1:5" ht="38.25" customHeight="1">
      <c r="A1" s="1576" t="s">
        <v>574</v>
      </c>
      <c r="B1" s="1638"/>
      <c r="C1" s="1638"/>
      <c r="E1" s="418" t="s">
        <v>819</v>
      </c>
    </row>
    <row r="2" spans="1:5" ht="45" customHeight="1" thickBot="1">
      <c r="A2" s="104" t="s">
        <v>523</v>
      </c>
      <c r="B2" s="206" t="s">
        <v>742</v>
      </c>
      <c r="C2" s="905" t="s">
        <v>263</v>
      </c>
      <c r="D2" s="905" t="s">
        <v>264</v>
      </c>
      <c r="E2" s="438" t="s">
        <v>105</v>
      </c>
    </row>
    <row r="3" spans="1:5" ht="18" customHeight="1" thickTop="1">
      <c r="A3" s="61" t="s">
        <v>73</v>
      </c>
      <c r="B3" s="97">
        <v>140</v>
      </c>
      <c r="C3" s="98">
        <v>5</v>
      </c>
      <c r="D3" s="126">
        <v>0</v>
      </c>
      <c r="E3" s="282">
        <f>SUM(B3:D3)</f>
        <v>145</v>
      </c>
    </row>
    <row r="4" spans="1:5" ht="18" customHeight="1">
      <c r="A4" s="753">
        <v>516</v>
      </c>
      <c r="B4" s="692">
        <f>B3</f>
        <v>140</v>
      </c>
      <c r="C4" s="710">
        <f>C3</f>
        <v>5</v>
      </c>
      <c r="D4" s="711">
        <f>D3</f>
        <v>0</v>
      </c>
      <c r="E4" s="727">
        <f>SUM(E3)</f>
        <v>145</v>
      </c>
    </row>
    <row r="5" spans="1:5" ht="18" customHeight="1">
      <c r="A5" s="909"/>
      <c r="B5" s="933"/>
      <c r="C5" s="912"/>
      <c r="D5" s="913"/>
      <c r="E5" s="911"/>
    </row>
    <row r="6" spans="1:5" ht="18" customHeight="1">
      <c r="A6" s="914" t="s">
        <v>133</v>
      </c>
      <c r="B6" s="933">
        <v>0</v>
      </c>
      <c r="C6" s="912">
        <v>0</v>
      </c>
      <c r="D6" s="122">
        <v>1500</v>
      </c>
      <c r="E6" s="911">
        <f>SUM(B6:D6)</f>
        <v>1500</v>
      </c>
    </row>
    <row r="7" spans="1:5" ht="18" customHeight="1" hidden="1">
      <c r="A7" s="934" t="s">
        <v>693</v>
      </c>
      <c r="B7" s="935"/>
      <c r="C7" s="919"/>
      <c r="D7" s="920"/>
      <c r="E7" s="918"/>
    </row>
    <row r="8" spans="1:5" ht="18.75" customHeight="1" thickBot="1">
      <c r="A8" s="921">
        <v>590</v>
      </c>
      <c r="B8" s="936">
        <f>SUM(B6:B7)</f>
        <v>0</v>
      </c>
      <c r="C8" s="923">
        <f>SUM(C6:C7)</f>
        <v>0</v>
      </c>
      <c r="D8" s="1372">
        <f>SUM(D6:D7)</f>
        <v>1500</v>
      </c>
      <c r="E8" s="1373">
        <f>SUM(E6:E7)</f>
        <v>1500</v>
      </c>
    </row>
    <row r="9" spans="1:5" ht="15.75" customHeight="1" thickTop="1">
      <c r="A9" s="790" t="s">
        <v>6</v>
      </c>
      <c r="B9" s="701">
        <f>SUM(B4+B8)</f>
        <v>140</v>
      </c>
      <c r="C9" s="713">
        <f>SUM(C4+C8)</f>
        <v>5</v>
      </c>
      <c r="D9" s="702">
        <f>SUM(D4+D8)</f>
        <v>1500</v>
      </c>
      <c r="E9" s="791">
        <f>E4+E8</f>
        <v>1645</v>
      </c>
    </row>
    <row r="10" spans="1:5" ht="15.75" customHeight="1">
      <c r="A10" s="937"/>
      <c r="B10" s="938"/>
      <c r="C10" s="938"/>
      <c r="D10" s="938"/>
      <c r="E10" s="902"/>
    </row>
    <row r="11" spans="1:5" ht="51.75" thickBot="1">
      <c r="A11" s="104" t="s">
        <v>221</v>
      </c>
      <c r="B11" s="905" t="s">
        <v>265</v>
      </c>
      <c r="C11" s="905" t="s">
        <v>105</v>
      </c>
      <c r="D11" s="1637"/>
      <c r="E11" s="10"/>
    </row>
    <row r="12" spans="1:5" ht="18" customHeight="1" thickTop="1">
      <c r="A12" s="235" t="s">
        <v>73</v>
      </c>
      <c r="B12" s="97">
        <v>280</v>
      </c>
      <c r="C12" s="112">
        <f>SUM(B12)</f>
        <v>280</v>
      </c>
      <c r="D12" s="1637"/>
      <c r="E12" s="10"/>
    </row>
    <row r="13" spans="1:5" ht="18" customHeight="1" thickBot="1">
      <c r="A13" s="698">
        <v>516</v>
      </c>
      <c r="B13" s="692">
        <f>SUM(B12)</f>
        <v>280</v>
      </c>
      <c r="C13" s="692">
        <f>SUM(C12)</f>
        <v>280</v>
      </c>
      <c r="D13" s="1637"/>
      <c r="E13" s="10"/>
    </row>
    <row r="14" spans="1:4" ht="22.5" customHeight="1" thickTop="1">
      <c r="A14" s="790" t="s">
        <v>6</v>
      </c>
      <c r="B14" s="701">
        <f>SUM(B13)</f>
        <v>280</v>
      </c>
      <c r="C14" s="701">
        <f>SUM(C13)</f>
        <v>280</v>
      </c>
      <c r="D14" s="1637"/>
    </row>
    <row r="15" spans="1:4" ht="21.75" customHeight="1">
      <c r="A15" s="42"/>
      <c r="B15" s="43"/>
      <c r="C15" s="43"/>
      <c r="D15" s="420"/>
    </row>
    <row r="16" spans="1:4" ht="13.5" customHeight="1">
      <c r="A16" s="420"/>
      <c r="B16" s="489"/>
      <c r="C16" s="420"/>
      <c r="D16" s="420"/>
    </row>
  </sheetData>
  <sheetProtection/>
  <mergeCells count="2">
    <mergeCell ref="D11:D14"/>
    <mergeCell ref="A1:C1"/>
  </mergeCells>
  <printOptions horizontalCentered="1"/>
  <pageMargins left="0.31496062992125984" right="0.3937007874015748" top="0.7480314960629921" bottom="0.4724409448818898" header="0.5118110236220472" footer="0.1968503937007874"/>
  <pageSetup horizontalDpi="600" verticalDpi="600" orientation="portrait" paperSize="9" r:id="rId1"/>
  <headerFooter alignWithMargins="0">
    <oddFooter>&amp;L&amp;"Times New Roman CE,Obyčejné"&amp;8Rozpočet na rok 2011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C12"/>
  <sheetViews>
    <sheetView view="pageBreakPreview" zoomScaleSheetLayoutView="100" workbookViewId="0" topLeftCell="A1">
      <selection activeCell="P34" sqref="P34"/>
    </sheetView>
  </sheetViews>
  <sheetFormatPr defaultColWidth="9.00390625" defaultRowHeight="12.75"/>
  <cols>
    <col min="1" max="1" width="9.125" style="1466" customWidth="1"/>
    <col min="2" max="2" width="39.00390625" style="1466" customWidth="1"/>
    <col min="3" max="3" width="13.25390625" style="1466" customWidth="1"/>
    <col min="4" max="11" width="9.125" style="1466" customWidth="1"/>
    <col min="12" max="12" width="7.625" style="1466" customWidth="1"/>
    <col min="13" max="13" width="2.875" style="1466" hidden="1" customWidth="1"/>
    <col min="14" max="14" width="0" style="1466" hidden="1" customWidth="1"/>
    <col min="15" max="16384" width="9.125" style="1466" customWidth="1"/>
  </cols>
  <sheetData>
    <row r="1" ht="44.25" customHeight="1"/>
    <row r="2" spans="2:3" ht="22.5" customHeight="1">
      <c r="B2" s="1466" t="s">
        <v>871</v>
      </c>
      <c r="C2" s="1467">
        <v>7180</v>
      </c>
    </row>
    <row r="3" spans="2:3" ht="15">
      <c r="B3" s="1466" t="s">
        <v>872</v>
      </c>
      <c r="C3" s="1467">
        <v>98598.9</v>
      </c>
    </row>
    <row r="4" spans="2:3" ht="15">
      <c r="B4" s="1466" t="s">
        <v>873</v>
      </c>
      <c r="C4" s="1467">
        <v>25500</v>
      </c>
    </row>
    <row r="5" spans="2:3" ht="15">
      <c r="B5" s="1466" t="s">
        <v>874</v>
      </c>
      <c r="C5" s="1467">
        <v>184764.4</v>
      </c>
    </row>
    <row r="6" spans="2:3" ht="15">
      <c r="B6" s="1466" t="s">
        <v>875</v>
      </c>
      <c r="C6" s="1467">
        <v>36688</v>
      </c>
    </row>
    <row r="7" spans="2:3" ht="15">
      <c r="B7" s="1466" t="s">
        <v>876</v>
      </c>
      <c r="C7" s="1467">
        <v>52268</v>
      </c>
    </row>
    <row r="8" spans="2:3" ht="15">
      <c r="B8" s="1466" t="s">
        <v>877</v>
      </c>
      <c r="C8" s="1467">
        <v>4320</v>
      </c>
    </row>
    <row r="9" spans="2:3" ht="15">
      <c r="B9" s="1466" t="s">
        <v>878</v>
      </c>
      <c r="C9" s="1466">
        <v>22132</v>
      </c>
    </row>
    <row r="10" spans="2:3" ht="15">
      <c r="B10" s="1466" t="s">
        <v>879</v>
      </c>
      <c r="C10" s="1466">
        <v>314387.7</v>
      </c>
    </row>
    <row r="11" spans="2:3" ht="15">
      <c r="B11" s="1466" t="s">
        <v>880</v>
      </c>
      <c r="C11" s="1466">
        <v>1925</v>
      </c>
    </row>
    <row r="12" spans="2:3" ht="15">
      <c r="B12" s="1466" t="s">
        <v>546</v>
      </c>
      <c r="C12" s="1467">
        <f>SUM(C2:C11)</f>
        <v>747764</v>
      </c>
    </row>
    <row r="33" ht="20.25" customHeight="1"/>
    <row r="34" ht="27" customHeight="1"/>
  </sheetData>
  <sheetProtection/>
  <printOptions horizontalCentered="1" verticalCentered="1"/>
  <pageMargins left="0.31496062992125984" right="0.15748031496062992" top="0.26" bottom="0.3937007874015748" header="0.15748031496062992" footer="0.15748031496062992"/>
  <pageSetup horizontalDpi="600" verticalDpi="600" orientation="landscape" paperSize="9" scale="98" r:id="rId2"/>
  <headerFooter>
    <oddFooter>&amp;LRozpočet 2011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="75" zoomScaleSheetLayoutView="75" workbookViewId="0" topLeftCell="A1">
      <selection activeCell="E66" sqref="E66"/>
    </sheetView>
  </sheetViews>
  <sheetFormatPr defaultColWidth="9.00390625" defaultRowHeight="12.75"/>
  <cols>
    <col min="1" max="1" width="46.25390625" style="21" customWidth="1"/>
    <col min="2" max="2" width="14.75390625" style="21" customWidth="1"/>
    <col min="3" max="6" width="14.375" style="21" customWidth="1"/>
    <col min="7" max="7" width="14.375" style="21" hidden="1" customWidth="1"/>
    <col min="8" max="9" width="14.375" style="21" customWidth="1"/>
    <col min="10" max="16384" width="9.125" style="21" customWidth="1"/>
  </cols>
  <sheetData>
    <row r="1" spans="1:9" ht="73.5" customHeight="1">
      <c r="A1" s="1504" t="s">
        <v>849</v>
      </c>
      <c r="B1" s="1505"/>
      <c r="C1" s="1505"/>
      <c r="D1" s="1505"/>
      <c r="E1" s="1505"/>
      <c r="F1" s="1505"/>
      <c r="G1" s="1505"/>
      <c r="H1" s="1505"/>
      <c r="I1" s="65" t="s">
        <v>488</v>
      </c>
    </row>
    <row r="2" spans="1:9" ht="35.25" customHeight="1">
      <c r="A2" s="1509"/>
      <c r="B2" s="1510"/>
      <c r="C2" s="1502" t="s">
        <v>846</v>
      </c>
      <c r="D2" s="1503"/>
      <c r="E2" s="1506" t="s">
        <v>847</v>
      </c>
      <c r="F2" s="1507"/>
      <c r="G2" s="1507"/>
      <c r="H2" s="1507"/>
      <c r="I2" s="1508"/>
    </row>
    <row r="3" spans="1:9" ht="48" customHeight="1" thickBot="1">
      <c r="A3" s="1511"/>
      <c r="B3" s="1512"/>
      <c r="C3" s="1379" t="s">
        <v>236</v>
      </c>
      <c r="D3" s="1404" t="s">
        <v>237</v>
      </c>
      <c r="E3" s="1378" t="s">
        <v>238</v>
      </c>
      <c r="F3" s="1378" t="s">
        <v>509</v>
      </c>
      <c r="G3" s="1380"/>
      <c r="H3" s="1380" t="s">
        <v>539</v>
      </c>
      <c r="I3" s="1378" t="s">
        <v>848</v>
      </c>
    </row>
    <row r="4" spans="1:9" ht="19.5" customHeight="1" hidden="1" thickBot="1">
      <c r="A4" s="1381" t="s">
        <v>483</v>
      </c>
      <c r="B4" s="1391">
        <f aca="true" t="shared" si="0" ref="B4:B38">SUM(C4,D4,E4,F4,G4,H4)</f>
        <v>0</v>
      </c>
      <c r="C4" s="1395"/>
      <c r="D4" s="1393"/>
      <c r="E4" s="1383"/>
      <c r="F4" s="1383"/>
      <c r="G4" s="1383"/>
      <c r="H4" s="1383"/>
      <c r="I4" s="1384"/>
    </row>
    <row r="5" spans="1:9" ht="19.5" customHeight="1" hidden="1" thickBot="1">
      <c r="A5" s="1381" t="s">
        <v>472</v>
      </c>
      <c r="B5" s="1391">
        <f t="shared" si="0"/>
        <v>0</v>
      </c>
      <c r="C5" s="1395"/>
      <c r="D5" s="1393"/>
      <c r="E5" s="1382"/>
      <c r="F5" s="1382"/>
      <c r="G5" s="1382"/>
      <c r="H5" s="1382"/>
      <c r="I5" s="1384"/>
    </row>
    <row r="6" spans="1:9" ht="19.5" customHeight="1" hidden="1" thickBot="1">
      <c r="A6" s="1381" t="s">
        <v>188</v>
      </c>
      <c r="B6" s="1392">
        <f t="shared" si="0"/>
        <v>0</v>
      </c>
      <c r="C6" s="1396"/>
      <c r="D6" s="1405"/>
      <c r="E6" s="1385"/>
      <c r="F6" s="1385"/>
      <c r="G6" s="1385"/>
      <c r="H6" s="1385"/>
      <c r="I6" s="1384"/>
    </row>
    <row r="7" spans="1:9" ht="19.5" customHeight="1" hidden="1" thickBot="1">
      <c r="A7" s="1381" t="s">
        <v>473</v>
      </c>
      <c r="B7" s="1392">
        <f t="shared" si="0"/>
        <v>0</v>
      </c>
      <c r="C7" s="1396"/>
      <c r="D7" s="1405"/>
      <c r="E7" s="1385"/>
      <c r="F7" s="1385"/>
      <c r="G7" s="1385"/>
      <c r="H7" s="1385"/>
      <c r="I7" s="1384"/>
    </row>
    <row r="8" spans="1:9" ht="19.5" customHeight="1" hidden="1" thickBot="1">
      <c r="A8" s="1381" t="s">
        <v>229</v>
      </c>
      <c r="B8" s="1391">
        <f t="shared" si="0"/>
        <v>0</v>
      </c>
      <c r="C8" s="1396"/>
      <c r="D8" s="1405"/>
      <c r="E8" s="1385"/>
      <c r="F8" s="1385"/>
      <c r="G8" s="1385"/>
      <c r="H8" s="1385"/>
      <c r="I8" s="1384"/>
    </row>
    <row r="9" spans="1:9" ht="19.5" customHeight="1" hidden="1" thickBot="1">
      <c r="A9" s="1381" t="s">
        <v>290</v>
      </c>
      <c r="B9" s="1391">
        <f t="shared" si="0"/>
        <v>0</v>
      </c>
      <c r="C9" s="1395"/>
      <c r="D9" s="1393"/>
      <c r="E9" s="1382"/>
      <c r="F9" s="1382"/>
      <c r="G9" s="1382"/>
      <c r="H9" s="1382"/>
      <c r="I9" s="1384"/>
    </row>
    <row r="10" spans="1:9" ht="19.5" customHeight="1" hidden="1" thickBot="1">
      <c r="A10" s="1381" t="s">
        <v>537</v>
      </c>
      <c r="B10" s="1391">
        <f t="shared" si="0"/>
        <v>0</v>
      </c>
      <c r="C10" s="1395"/>
      <c r="D10" s="1393"/>
      <c r="E10" s="1382"/>
      <c r="F10" s="1382"/>
      <c r="G10" s="1382"/>
      <c r="H10" s="1382"/>
      <c r="I10" s="1384"/>
    </row>
    <row r="11" spans="1:9" ht="19.5" customHeight="1" hidden="1" thickBot="1">
      <c r="A11" s="1381" t="s">
        <v>547</v>
      </c>
      <c r="B11" s="1391">
        <f t="shared" si="0"/>
        <v>0</v>
      </c>
      <c r="C11" s="1397"/>
      <c r="D11" s="1406"/>
      <c r="E11" s="1386"/>
      <c r="F11" s="1386"/>
      <c r="G11" s="1386"/>
      <c r="H11" s="1386"/>
      <c r="I11" s="1384"/>
    </row>
    <row r="12" spans="1:9" ht="19.5" customHeight="1" hidden="1" thickBot="1">
      <c r="A12" s="1381" t="s">
        <v>548</v>
      </c>
      <c r="B12" s="1391">
        <f t="shared" si="0"/>
        <v>0</v>
      </c>
      <c r="C12" s="1397"/>
      <c r="D12" s="1406"/>
      <c r="E12" s="1386"/>
      <c r="F12" s="1386"/>
      <c r="G12" s="1386"/>
      <c r="H12" s="1386"/>
      <c r="I12" s="1384"/>
    </row>
    <row r="13" spans="1:9" ht="19.5" customHeight="1" hidden="1" thickBot="1">
      <c r="A13" s="1381" t="s">
        <v>379</v>
      </c>
      <c r="B13" s="1391">
        <f t="shared" si="0"/>
        <v>0</v>
      </c>
      <c r="C13" s="1396"/>
      <c r="D13" s="1405"/>
      <c r="E13" s="1385"/>
      <c r="F13" s="1385"/>
      <c r="G13" s="1385"/>
      <c r="H13" s="1385"/>
      <c r="I13" s="1384"/>
    </row>
    <row r="14" spans="1:9" ht="19.5" customHeight="1" hidden="1" thickBot="1">
      <c r="A14" s="1381" t="s">
        <v>189</v>
      </c>
      <c r="B14" s="1391">
        <f t="shared" si="0"/>
        <v>0</v>
      </c>
      <c r="C14" s="1396"/>
      <c r="D14" s="1405"/>
      <c r="E14" s="1385"/>
      <c r="F14" s="1385"/>
      <c r="G14" s="1385"/>
      <c r="H14" s="1385"/>
      <c r="I14" s="1384"/>
    </row>
    <row r="15" spans="1:9" ht="19.5" customHeight="1" hidden="1" thickBot="1">
      <c r="A15" s="1381" t="s">
        <v>286</v>
      </c>
      <c r="B15" s="1391">
        <f t="shared" si="0"/>
        <v>0</v>
      </c>
      <c r="C15" s="1396"/>
      <c r="D15" s="1405"/>
      <c r="E15" s="1385"/>
      <c r="F15" s="1385"/>
      <c r="G15" s="1385"/>
      <c r="H15" s="1385"/>
      <c r="I15" s="1384"/>
    </row>
    <row r="16" spans="1:9" ht="19.5" customHeight="1" hidden="1" thickBot="1">
      <c r="A16" s="1381" t="s">
        <v>520</v>
      </c>
      <c r="B16" s="1391">
        <f t="shared" si="0"/>
        <v>0</v>
      </c>
      <c r="C16" s="1398"/>
      <c r="D16" s="1407"/>
      <c r="E16" s="1387"/>
      <c r="F16" s="1387"/>
      <c r="G16" s="1387"/>
      <c r="H16" s="1387"/>
      <c r="I16" s="1384"/>
    </row>
    <row r="17" spans="1:9" ht="19.5" customHeight="1" hidden="1" thickBot="1">
      <c r="A17" s="1381" t="s">
        <v>314</v>
      </c>
      <c r="B17" s="1391">
        <f t="shared" si="0"/>
        <v>0</v>
      </c>
      <c r="C17" s="1396"/>
      <c r="D17" s="1405"/>
      <c r="E17" s="1385"/>
      <c r="F17" s="1385"/>
      <c r="G17" s="1385"/>
      <c r="H17" s="1385"/>
      <c r="I17" s="1384"/>
    </row>
    <row r="18" spans="1:9" ht="19.5" customHeight="1" hidden="1" thickBot="1">
      <c r="A18" s="1381" t="s">
        <v>316</v>
      </c>
      <c r="B18" s="1391">
        <f t="shared" si="0"/>
        <v>0</v>
      </c>
      <c r="C18" s="1396"/>
      <c r="D18" s="1405"/>
      <c r="E18" s="1385"/>
      <c r="F18" s="1385"/>
      <c r="G18" s="1385"/>
      <c r="H18" s="1385"/>
      <c r="I18" s="1384"/>
    </row>
    <row r="19" spans="1:9" ht="3" customHeight="1" hidden="1" thickBot="1">
      <c r="A19" s="1381" t="s">
        <v>240</v>
      </c>
      <c r="B19" s="1391">
        <f t="shared" si="0"/>
        <v>0</v>
      </c>
      <c r="C19" s="1396"/>
      <c r="D19" s="1405"/>
      <c r="E19" s="1385"/>
      <c r="F19" s="1385"/>
      <c r="G19" s="1385"/>
      <c r="H19" s="1385"/>
      <c r="I19" s="1384"/>
    </row>
    <row r="20" spans="1:9" ht="19.5" customHeight="1" hidden="1" thickBot="1">
      <c r="A20" s="1381" t="s">
        <v>239</v>
      </c>
      <c r="B20" s="1391">
        <f t="shared" si="0"/>
        <v>0</v>
      </c>
      <c r="C20" s="1398"/>
      <c r="D20" s="1407"/>
      <c r="E20" s="1387"/>
      <c r="F20" s="1387"/>
      <c r="G20" s="1387"/>
      <c r="H20" s="1387"/>
      <c r="I20" s="1384"/>
    </row>
    <row r="21" spans="1:9" ht="19.5" customHeight="1" hidden="1" thickBot="1">
      <c r="A21" s="1381" t="s">
        <v>380</v>
      </c>
      <c r="B21" s="1391">
        <f t="shared" si="0"/>
        <v>0</v>
      </c>
      <c r="C21" s="1398"/>
      <c r="D21" s="1407"/>
      <c r="E21" s="1387"/>
      <c r="F21" s="1387"/>
      <c r="G21" s="1387"/>
      <c r="H21" s="1387"/>
      <c r="I21" s="1384"/>
    </row>
    <row r="22" spans="1:9" ht="19.5" customHeight="1" hidden="1" thickBot="1">
      <c r="A22" s="1381" t="s">
        <v>521</v>
      </c>
      <c r="B22" s="1391">
        <f t="shared" si="0"/>
        <v>0</v>
      </c>
      <c r="C22" s="1396"/>
      <c r="D22" s="1405"/>
      <c r="E22" s="1385"/>
      <c r="F22" s="1385"/>
      <c r="G22" s="1385"/>
      <c r="H22" s="1385"/>
      <c r="I22" s="1384"/>
    </row>
    <row r="23" spans="1:9" ht="19.5" customHeight="1" hidden="1" thickBot="1">
      <c r="A23" s="1381" t="s">
        <v>549</v>
      </c>
      <c r="B23" s="1391">
        <f t="shared" si="0"/>
        <v>0</v>
      </c>
      <c r="C23" s="1396"/>
      <c r="D23" s="1405"/>
      <c r="E23" s="1385"/>
      <c r="F23" s="1385"/>
      <c r="G23" s="1385"/>
      <c r="H23" s="1385"/>
      <c r="I23" s="1384"/>
    </row>
    <row r="24" spans="1:9" ht="19.5" customHeight="1" hidden="1" thickBot="1">
      <c r="A24" s="1381" t="s">
        <v>192</v>
      </c>
      <c r="B24" s="1391">
        <f t="shared" si="0"/>
        <v>0</v>
      </c>
      <c r="C24" s="1396"/>
      <c r="D24" s="1405"/>
      <c r="E24" s="1385"/>
      <c r="F24" s="1385"/>
      <c r="G24" s="1385"/>
      <c r="H24" s="1385"/>
      <c r="I24" s="1384"/>
    </row>
    <row r="25" spans="1:9" ht="19.5" customHeight="1" hidden="1" thickBot="1">
      <c r="A25" s="1381" t="s">
        <v>428</v>
      </c>
      <c r="B25" s="1391">
        <f t="shared" si="0"/>
        <v>0</v>
      </c>
      <c r="C25" s="1396"/>
      <c r="D25" s="1405"/>
      <c r="E25" s="1385"/>
      <c r="F25" s="1385"/>
      <c r="G25" s="1385"/>
      <c r="H25" s="1385"/>
      <c r="I25" s="1384"/>
    </row>
    <row r="26" spans="1:9" ht="19.5" customHeight="1" hidden="1" thickBot="1">
      <c r="A26" s="1381" t="s">
        <v>191</v>
      </c>
      <c r="B26" s="1391">
        <f t="shared" si="0"/>
        <v>0</v>
      </c>
      <c r="C26" s="1396"/>
      <c r="D26" s="1405"/>
      <c r="E26" s="1385"/>
      <c r="F26" s="1385"/>
      <c r="G26" s="1385"/>
      <c r="H26" s="1385"/>
      <c r="I26" s="1384"/>
    </row>
    <row r="27" spans="1:9" ht="19.5" customHeight="1" hidden="1" thickBot="1">
      <c r="A27" s="1381" t="s">
        <v>474</v>
      </c>
      <c r="B27" s="1391">
        <f t="shared" si="0"/>
        <v>0</v>
      </c>
      <c r="C27" s="1396"/>
      <c r="D27" s="1405"/>
      <c r="E27" s="1385"/>
      <c r="F27" s="1385"/>
      <c r="G27" s="1385"/>
      <c r="H27" s="1385"/>
      <c r="I27" s="1384"/>
    </row>
    <row r="28" spans="1:9" ht="19.5" customHeight="1" hidden="1" thickBot="1">
      <c r="A28" s="1381" t="s">
        <v>315</v>
      </c>
      <c r="B28" s="1391">
        <f t="shared" si="0"/>
        <v>0</v>
      </c>
      <c r="C28" s="1396"/>
      <c r="D28" s="1405"/>
      <c r="E28" s="1385"/>
      <c r="F28" s="1385"/>
      <c r="G28" s="1385"/>
      <c r="H28" s="1385"/>
      <c r="I28" s="1384"/>
    </row>
    <row r="29" spans="1:9" ht="19.5" customHeight="1" hidden="1" thickBot="1">
      <c r="A29" s="1381" t="s">
        <v>381</v>
      </c>
      <c r="B29" s="1391">
        <f t="shared" si="0"/>
        <v>0</v>
      </c>
      <c r="C29" s="1396"/>
      <c r="D29" s="1405"/>
      <c r="E29" s="1385"/>
      <c r="F29" s="1385"/>
      <c r="G29" s="1385"/>
      <c r="H29" s="1385"/>
      <c r="I29" s="1384"/>
    </row>
    <row r="30" spans="1:9" ht="19.5" customHeight="1" hidden="1" thickBot="1">
      <c r="A30" s="1381" t="s">
        <v>538</v>
      </c>
      <c r="B30" s="1391">
        <f t="shared" si="0"/>
        <v>0</v>
      </c>
      <c r="C30" s="1396"/>
      <c r="D30" s="1405"/>
      <c r="E30" s="1385"/>
      <c r="F30" s="1385"/>
      <c r="G30" s="1385"/>
      <c r="H30" s="1385"/>
      <c r="I30" s="1384"/>
    </row>
    <row r="31" spans="1:9" ht="19.5" customHeight="1" hidden="1" thickBot="1">
      <c r="A31" s="1381" t="s">
        <v>382</v>
      </c>
      <c r="B31" s="1391">
        <f t="shared" si="0"/>
        <v>0</v>
      </c>
      <c r="C31" s="1396"/>
      <c r="D31" s="1405"/>
      <c r="E31" s="1385"/>
      <c r="F31" s="1385"/>
      <c r="G31" s="1385"/>
      <c r="H31" s="1385"/>
      <c r="I31" s="1384"/>
    </row>
    <row r="32" spans="1:9" ht="19.5" customHeight="1" hidden="1" thickBot="1">
      <c r="A32" s="1381" t="s">
        <v>235</v>
      </c>
      <c r="B32" s="1391">
        <f t="shared" si="0"/>
        <v>0</v>
      </c>
      <c r="C32" s="1396"/>
      <c r="D32" s="1405"/>
      <c r="E32" s="1385"/>
      <c r="F32" s="1385"/>
      <c r="G32" s="1385"/>
      <c r="H32" s="1385"/>
      <c r="I32" s="1384"/>
    </row>
    <row r="33" spans="1:9" ht="19.5" customHeight="1" hidden="1" thickBot="1">
      <c r="A33" s="1381" t="s">
        <v>383</v>
      </c>
      <c r="B33" s="1391">
        <f t="shared" si="0"/>
        <v>0</v>
      </c>
      <c r="C33" s="1396"/>
      <c r="D33" s="1405"/>
      <c r="E33" s="1385"/>
      <c r="F33" s="1385"/>
      <c r="G33" s="1385"/>
      <c r="H33" s="1385"/>
      <c r="I33" s="1384"/>
    </row>
    <row r="34" spans="1:9" ht="19.5" customHeight="1" hidden="1" thickBot="1">
      <c r="A34" s="1381" t="s">
        <v>241</v>
      </c>
      <c r="B34" s="1391">
        <f t="shared" si="0"/>
        <v>0</v>
      </c>
      <c r="C34" s="1396"/>
      <c r="D34" s="1405"/>
      <c r="E34" s="1385"/>
      <c r="F34" s="1385"/>
      <c r="G34" s="1385"/>
      <c r="H34" s="1385"/>
      <c r="I34" s="1384"/>
    </row>
    <row r="35" spans="1:9" ht="19.5" customHeight="1" hidden="1" thickBot="1">
      <c r="A35" s="1381" t="s">
        <v>193</v>
      </c>
      <c r="B35" s="1391">
        <f t="shared" si="0"/>
        <v>0</v>
      </c>
      <c r="C35" s="1396"/>
      <c r="D35" s="1405"/>
      <c r="E35" s="1385"/>
      <c r="F35" s="1385"/>
      <c r="G35" s="1385"/>
      <c r="H35" s="1385"/>
      <c r="I35" s="1384"/>
    </row>
    <row r="36" spans="1:9" ht="19.5" customHeight="1" hidden="1" thickBot="1">
      <c r="A36" s="1381" t="s">
        <v>242</v>
      </c>
      <c r="B36" s="1392">
        <f t="shared" si="0"/>
        <v>0</v>
      </c>
      <c r="C36" s="1396"/>
      <c r="D36" s="1405"/>
      <c r="E36" s="1385"/>
      <c r="F36" s="1385"/>
      <c r="G36" s="1385"/>
      <c r="H36" s="1385"/>
      <c r="I36" s="1384"/>
    </row>
    <row r="37" spans="1:9" ht="19.5" customHeight="1" hidden="1" thickBot="1">
      <c r="A37" s="1381" t="s">
        <v>536</v>
      </c>
      <c r="B37" s="1391">
        <f t="shared" si="0"/>
        <v>0</v>
      </c>
      <c r="C37" s="1396"/>
      <c r="D37" s="1405"/>
      <c r="E37" s="1385"/>
      <c r="F37" s="1385"/>
      <c r="G37" s="1385"/>
      <c r="H37" s="1385"/>
      <c r="I37" s="1384"/>
    </row>
    <row r="38" spans="1:9" ht="19.5" customHeight="1" hidden="1" thickBot="1">
      <c r="A38" s="1381" t="s">
        <v>243</v>
      </c>
      <c r="B38" s="1391">
        <f t="shared" si="0"/>
        <v>0</v>
      </c>
      <c r="C38" s="1396"/>
      <c r="D38" s="1405"/>
      <c r="E38" s="1385"/>
      <c r="F38" s="1385"/>
      <c r="G38" s="1385"/>
      <c r="H38" s="1385"/>
      <c r="I38" s="1384"/>
    </row>
    <row r="39" spans="1:9" ht="19.5" customHeight="1" hidden="1">
      <c r="A39" s="1388" t="s">
        <v>244</v>
      </c>
      <c r="B39" s="1393">
        <f>SUM(B4:B38)</f>
        <v>0</v>
      </c>
      <c r="C39" s="1395"/>
      <c r="D39" s="1393"/>
      <c r="E39" s="1382"/>
      <c r="F39" s="1382"/>
      <c r="G39" s="1382"/>
      <c r="H39" s="1382"/>
      <c r="I39" s="1384"/>
    </row>
    <row r="40" spans="1:9" ht="19.5" customHeight="1" hidden="1" thickBot="1">
      <c r="A40" s="1389" t="s">
        <v>123</v>
      </c>
      <c r="B40" s="1394">
        <f>SUM(C40,D40,E40,F40,G40,H40)</f>
        <v>0</v>
      </c>
      <c r="C40" s="1399"/>
      <c r="D40" s="1394"/>
      <c r="E40" s="1390"/>
      <c r="F40" s="1390"/>
      <c r="G40" s="1390"/>
      <c r="H40" s="1390"/>
      <c r="I40" s="1384"/>
    </row>
    <row r="41" spans="1:9" ht="58.5" customHeight="1">
      <c r="A41" s="1400" t="s">
        <v>850</v>
      </c>
      <c r="B41" s="1403">
        <f>SUM(C41,D41,E41,F41,G41,H41,I41)</f>
        <v>747692</v>
      </c>
      <c r="C41" s="1401">
        <v>56166</v>
      </c>
      <c r="D41" s="1408">
        <v>265067</v>
      </c>
      <c r="E41" s="1402">
        <v>112309.5</v>
      </c>
      <c r="F41" s="1402">
        <v>235000</v>
      </c>
      <c r="G41" s="1402"/>
      <c r="H41" s="1402">
        <v>77084</v>
      </c>
      <c r="I41" s="1402">
        <v>2065.5</v>
      </c>
    </row>
    <row r="42" spans="3:8" ht="12.75">
      <c r="C42" s="17"/>
      <c r="D42" s="17"/>
      <c r="E42" s="17"/>
      <c r="F42" s="17"/>
      <c r="G42" s="17"/>
      <c r="H42" s="17"/>
    </row>
    <row r="43" spans="3:8" ht="12.75">
      <c r="C43" s="17"/>
      <c r="D43" s="17"/>
      <c r="E43" s="17"/>
      <c r="F43" s="17"/>
      <c r="G43" s="17"/>
      <c r="H43" s="17"/>
    </row>
    <row r="44" spans="3:8" ht="12.75">
      <c r="C44" s="17"/>
      <c r="D44" s="17"/>
      <c r="E44" s="17"/>
      <c r="F44" s="17"/>
      <c r="G44" s="17"/>
      <c r="H44" s="17"/>
    </row>
    <row r="45" spans="3:8" ht="12.75">
      <c r="C45" s="17"/>
      <c r="D45" s="17"/>
      <c r="E45" s="17"/>
      <c r="F45" s="17"/>
      <c r="G45" s="17"/>
      <c r="H45" s="17"/>
    </row>
    <row r="46" spans="3:8" ht="12.75">
      <c r="C46" s="17"/>
      <c r="D46" s="17"/>
      <c r="E46" s="17"/>
      <c r="F46" s="17"/>
      <c r="G46" s="17"/>
      <c r="H46" s="17"/>
    </row>
    <row r="47" spans="3:8" ht="12.75">
      <c r="C47" s="17"/>
      <c r="D47" s="17"/>
      <c r="E47" s="17" t="s">
        <v>540</v>
      </c>
      <c r="F47" s="17"/>
      <c r="G47" s="17"/>
      <c r="H47" s="17"/>
    </row>
    <row r="48" spans="3:8" ht="12.75">
      <c r="C48" s="17"/>
      <c r="D48" s="17"/>
      <c r="E48" s="17"/>
      <c r="F48" s="17"/>
      <c r="G48" s="17"/>
      <c r="H48" s="17"/>
    </row>
    <row r="49" spans="3:8" ht="12.75">
      <c r="C49" s="17"/>
      <c r="D49" s="17"/>
      <c r="E49" s="17"/>
      <c r="F49" s="17"/>
      <c r="G49" s="17"/>
      <c r="H49" s="17"/>
    </row>
    <row r="50" spans="3:8" ht="12.75">
      <c r="C50" s="17"/>
      <c r="D50" s="17"/>
      <c r="E50" s="17"/>
      <c r="F50" s="17"/>
      <c r="G50" s="17"/>
      <c r="H50" s="17"/>
    </row>
    <row r="51" spans="3:8" ht="12.75">
      <c r="C51" s="17"/>
      <c r="D51" s="17"/>
      <c r="E51" s="17"/>
      <c r="F51" s="17"/>
      <c r="G51" s="17"/>
      <c r="H51" s="17"/>
    </row>
    <row r="52" spans="3:8" ht="12.75">
      <c r="C52" s="17"/>
      <c r="D52" s="17"/>
      <c r="E52" s="17"/>
      <c r="F52" s="17"/>
      <c r="G52" s="17"/>
      <c r="H52" s="17"/>
    </row>
    <row r="53" spans="3:8" ht="12.75">
      <c r="C53" s="17"/>
      <c r="D53" s="17"/>
      <c r="E53" s="17"/>
      <c r="F53" s="17"/>
      <c r="G53" s="17"/>
      <c r="H53" s="17"/>
    </row>
    <row r="54" spans="3:8" ht="12.75">
      <c r="C54" s="17"/>
      <c r="D54" s="17"/>
      <c r="E54" s="17"/>
      <c r="F54" s="17"/>
      <c r="G54" s="17"/>
      <c r="H54" s="17"/>
    </row>
  </sheetData>
  <sheetProtection sheet="1"/>
  <mergeCells count="4">
    <mergeCell ref="C2:D2"/>
    <mergeCell ref="A1:H1"/>
    <mergeCell ref="E2:I2"/>
    <mergeCell ref="A2:B3"/>
  </mergeCells>
  <printOptions horizontalCentered="1"/>
  <pageMargins left="0" right="0" top="1.2598425196850394" bottom="0.3937007874015748" header="0.2362204724409449" footer="0.1968503937007874"/>
  <pageSetup horizontalDpi="600" verticalDpi="600" orientation="landscape" paperSize="9" scale="85" r:id="rId1"/>
  <headerFooter alignWithMargins="0">
    <oddFooter>&amp;L&amp;"Times New Roman CE,Obyčejné"&amp;8Rozpočet na rok 2011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19"/>
  <sheetViews>
    <sheetView view="pageBreakPreview" zoomScale="75" zoomScaleSheetLayoutView="75" workbookViewId="0" topLeftCell="A60">
      <selection activeCell="A62" sqref="A62"/>
    </sheetView>
  </sheetViews>
  <sheetFormatPr defaultColWidth="9.00390625" defaultRowHeight="12.75"/>
  <cols>
    <col min="1" max="1" width="100.00390625" style="373" customWidth="1"/>
    <col min="2" max="3" width="14.375" style="373" customWidth="1"/>
    <col min="4" max="4" width="11.625" style="373" customWidth="1"/>
    <col min="5" max="16384" width="9.125" style="373" customWidth="1"/>
  </cols>
  <sheetData>
    <row r="1" spans="1:3" ht="37.5" customHeight="1">
      <c r="A1" s="1513" t="s">
        <v>567</v>
      </c>
      <c r="B1" s="1514"/>
      <c r="C1" s="67" t="s">
        <v>489</v>
      </c>
    </row>
    <row r="2" spans="1:4" s="130" customFormat="1" ht="38.25" customHeight="1">
      <c r="A2" s="593" t="s">
        <v>134</v>
      </c>
      <c r="B2" s="589" t="s">
        <v>228</v>
      </c>
      <c r="C2" s="1146" t="s">
        <v>486</v>
      </c>
      <c r="D2" s="375"/>
    </row>
    <row r="3" spans="1:4" s="130" customFormat="1" ht="27" customHeight="1">
      <c r="A3" s="1519" t="s">
        <v>487</v>
      </c>
      <c r="B3" s="1520"/>
      <c r="C3" s="1521"/>
      <c r="D3" s="375"/>
    </row>
    <row r="4" spans="1:4" s="130" customFormat="1" ht="18.75" customHeight="1">
      <c r="A4" s="597" t="s">
        <v>511</v>
      </c>
      <c r="B4" s="588">
        <f>B17</f>
        <v>3251</v>
      </c>
      <c r="C4" s="1213" t="s">
        <v>812</v>
      </c>
      <c r="D4" s="129"/>
    </row>
    <row r="5" spans="1:4" s="130" customFormat="1" ht="18.75" customHeight="1">
      <c r="A5" s="597" t="s">
        <v>508</v>
      </c>
      <c r="B5" s="588">
        <f>B27</f>
        <v>21081.9</v>
      </c>
      <c r="C5" s="1214" t="s">
        <v>813</v>
      </c>
      <c r="D5" s="129"/>
    </row>
    <row r="6" spans="1:4" s="130" customFormat="1" ht="18.75" customHeight="1" hidden="1">
      <c r="A6" s="597" t="s">
        <v>508</v>
      </c>
      <c r="B6" s="588"/>
      <c r="C6" s="1214"/>
      <c r="D6" s="129"/>
    </row>
    <row r="7" spans="1:4" s="130" customFormat="1" ht="18.75" customHeight="1">
      <c r="A7" s="597" t="s">
        <v>207</v>
      </c>
      <c r="B7" s="588">
        <f>B32</f>
        <v>16800</v>
      </c>
      <c r="C7" s="1214" t="s">
        <v>813</v>
      </c>
      <c r="D7" s="129"/>
    </row>
    <row r="8" spans="1:4" s="130" customFormat="1" ht="18.75" customHeight="1">
      <c r="A8" s="597" t="s">
        <v>378</v>
      </c>
      <c r="B8" s="588">
        <f>B52</f>
        <v>62510</v>
      </c>
      <c r="C8" s="1214" t="s">
        <v>813</v>
      </c>
      <c r="D8" s="129"/>
    </row>
    <row r="9" spans="1:4" s="130" customFormat="1" ht="18.75" customHeight="1" hidden="1">
      <c r="A9" s="597" t="s">
        <v>510</v>
      </c>
      <c r="B9" s="66"/>
      <c r="C9" s="1213"/>
      <c r="D9" s="129"/>
    </row>
    <row r="10" spans="1:4" s="130" customFormat="1" ht="18.75" customHeight="1">
      <c r="A10" s="597" t="s">
        <v>120</v>
      </c>
      <c r="B10" s="66">
        <f>B55</f>
        <v>600</v>
      </c>
      <c r="C10" s="1214" t="s">
        <v>812</v>
      </c>
      <c r="D10" s="129"/>
    </row>
    <row r="11" spans="1:4" s="130" customFormat="1" ht="18.75" customHeight="1" hidden="1">
      <c r="A11" s="597" t="s">
        <v>121</v>
      </c>
      <c r="B11" s="66"/>
      <c r="C11" s="1214"/>
      <c r="D11" s="129"/>
    </row>
    <row r="12" spans="1:4" s="130" customFormat="1" ht="18.75" customHeight="1">
      <c r="A12" s="597" t="s">
        <v>552</v>
      </c>
      <c r="B12" s="66">
        <f>B68</f>
        <v>17770</v>
      </c>
      <c r="C12" s="1215" t="s">
        <v>813</v>
      </c>
      <c r="D12" s="129"/>
    </row>
    <row r="13" spans="1:4" s="130" customFormat="1" ht="18.75" customHeight="1" thickBot="1">
      <c r="A13" s="598" t="s">
        <v>122</v>
      </c>
      <c r="B13" s="590">
        <f>B76</f>
        <v>6070</v>
      </c>
      <c r="C13" s="1215" t="s">
        <v>814</v>
      </c>
      <c r="D13" s="129"/>
    </row>
    <row r="14" spans="1:4" s="130" customFormat="1" ht="27" customHeight="1" thickBot="1" thickTop="1">
      <c r="A14" s="376" t="s">
        <v>376</v>
      </c>
      <c r="B14" s="585">
        <f>SUM(B4:B13)</f>
        <v>128082.9</v>
      </c>
      <c r="C14" s="377"/>
      <c r="D14" s="132"/>
    </row>
    <row r="15" spans="1:4" s="130" customFormat="1" ht="32.25" customHeight="1" thickTop="1">
      <c r="A15" s="1516" t="s">
        <v>377</v>
      </c>
      <c r="B15" s="1517"/>
      <c r="C15" s="1518"/>
      <c r="D15" s="129"/>
    </row>
    <row r="16" spans="1:4" s="130" customFormat="1" ht="18.75" customHeight="1" thickBot="1">
      <c r="A16" s="602" t="s">
        <v>756</v>
      </c>
      <c r="B16" s="582">
        <v>3251</v>
      </c>
      <c r="C16" s="596" t="s">
        <v>597</v>
      </c>
      <c r="D16" s="129"/>
    </row>
    <row r="17" spans="1:4" s="130" customFormat="1" ht="22.5" customHeight="1" thickBot="1" thickTop="1">
      <c r="A17" s="609" t="s">
        <v>512</v>
      </c>
      <c r="B17" s="583">
        <f>SUM(B16)</f>
        <v>3251</v>
      </c>
      <c r="C17" s="378"/>
      <c r="D17" s="129"/>
    </row>
    <row r="18" spans="1:4" s="130" customFormat="1" ht="18.75" customHeight="1" thickTop="1">
      <c r="A18" s="603" t="s">
        <v>757</v>
      </c>
      <c r="B18" s="584">
        <v>6000</v>
      </c>
      <c r="C18" s="595" t="s">
        <v>758</v>
      </c>
      <c r="D18" s="129"/>
    </row>
    <row r="19" spans="1:4" s="130" customFormat="1" ht="18.75" customHeight="1">
      <c r="A19" s="603" t="s">
        <v>759</v>
      </c>
      <c r="B19" s="584">
        <v>3300</v>
      </c>
      <c r="C19" s="595" t="s">
        <v>758</v>
      </c>
      <c r="D19" s="129"/>
    </row>
    <row r="20" spans="1:4" s="130" customFormat="1" ht="18.75" customHeight="1">
      <c r="A20" s="603" t="s">
        <v>760</v>
      </c>
      <c r="B20" s="584">
        <v>500</v>
      </c>
      <c r="C20" s="595" t="s">
        <v>758</v>
      </c>
      <c r="D20" s="129"/>
    </row>
    <row r="21" spans="1:4" s="130" customFormat="1" ht="18.75" customHeight="1">
      <c r="A21" s="597" t="s">
        <v>762</v>
      </c>
      <c r="B21" s="588">
        <v>80</v>
      </c>
      <c r="C21" s="595" t="s">
        <v>761</v>
      </c>
      <c r="D21" s="129"/>
    </row>
    <row r="22" spans="1:4" s="130" customFormat="1" ht="18.75" customHeight="1">
      <c r="A22" s="607" t="s">
        <v>763</v>
      </c>
      <c r="B22" s="584">
        <v>326.9</v>
      </c>
      <c r="C22" s="595" t="s">
        <v>596</v>
      </c>
      <c r="D22" s="129"/>
    </row>
    <row r="23" spans="1:4" s="130" customFormat="1" ht="18.75" customHeight="1">
      <c r="A23" s="603" t="s">
        <v>764</v>
      </c>
      <c r="B23" s="584">
        <v>300</v>
      </c>
      <c r="C23" s="595" t="s">
        <v>596</v>
      </c>
      <c r="D23" s="129"/>
    </row>
    <row r="24" spans="1:4" s="130" customFormat="1" ht="18.75" customHeight="1">
      <c r="A24" s="603" t="s">
        <v>765</v>
      </c>
      <c r="B24" s="584">
        <v>800</v>
      </c>
      <c r="C24" s="595" t="s">
        <v>596</v>
      </c>
      <c r="D24" s="129"/>
    </row>
    <row r="25" spans="1:4" s="130" customFormat="1" ht="18.75" customHeight="1">
      <c r="A25" s="607" t="s">
        <v>766</v>
      </c>
      <c r="B25" s="584">
        <v>1040</v>
      </c>
      <c r="C25" s="595" t="s">
        <v>596</v>
      </c>
      <c r="D25" s="129"/>
    </row>
    <row r="26" spans="1:4" s="130" customFormat="1" ht="18.75" customHeight="1" thickBot="1">
      <c r="A26" s="603" t="s">
        <v>767</v>
      </c>
      <c r="B26" s="584">
        <v>8735</v>
      </c>
      <c r="C26" s="595" t="s">
        <v>596</v>
      </c>
      <c r="D26" s="129"/>
    </row>
    <row r="27" spans="1:4" s="130" customFormat="1" ht="22.5" customHeight="1" thickBot="1" thickTop="1">
      <c r="A27" s="601" t="s">
        <v>508</v>
      </c>
      <c r="B27" s="585">
        <f>SUM(B18:B26)</f>
        <v>21081.9</v>
      </c>
      <c r="C27" s="379"/>
      <c r="D27" s="380"/>
    </row>
    <row r="28" spans="1:4" s="130" customFormat="1" ht="21" customHeight="1" hidden="1" thickBot="1" thickTop="1">
      <c r="A28" s="131"/>
      <c r="B28" s="586"/>
      <c r="C28" s="142"/>
      <c r="D28" s="380"/>
    </row>
    <row r="29" spans="1:4" s="130" customFormat="1" ht="18.75" customHeight="1" hidden="1" thickBot="1" thickTop="1">
      <c r="A29" s="376" t="s">
        <v>207</v>
      </c>
      <c r="B29" s="587">
        <f>B28</f>
        <v>0</v>
      </c>
      <c r="C29" s="377"/>
      <c r="D29" s="129"/>
    </row>
    <row r="30" spans="1:4" s="130" customFormat="1" ht="18.75" customHeight="1" thickTop="1">
      <c r="A30" s="604" t="s">
        <v>768</v>
      </c>
      <c r="B30" s="586">
        <v>15000</v>
      </c>
      <c r="C30" s="615" t="s">
        <v>758</v>
      </c>
      <c r="D30" s="129"/>
    </row>
    <row r="31" spans="1:4" s="130" customFormat="1" ht="18.75" customHeight="1" thickBot="1">
      <c r="A31" s="1143" t="s">
        <v>769</v>
      </c>
      <c r="B31" s="1144">
        <v>1800</v>
      </c>
      <c r="C31" s="1145" t="s">
        <v>770</v>
      </c>
      <c r="D31" s="129"/>
    </row>
    <row r="32" spans="1:4" s="130" customFormat="1" ht="23.25" customHeight="1" thickBot="1" thickTop="1">
      <c r="A32" s="608" t="s">
        <v>207</v>
      </c>
      <c r="B32" s="1141">
        <f>SUM(B30:B31)</f>
        <v>16800</v>
      </c>
      <c r="C32" s="1142"/>
      <c r="D32" s="129"/>
    </row>
    <row r="33" spans="1:4" s="130" customFormat="1" ht="18.75" customHeight="1" thickTop="1">
      <c r="A33" s="600" t="s">
        <v>771</v>
      </c>
      <c r="B33" s="66">
        <v>18500</v>
      </c>
      <c r="C33" s="629" t="s">
        <v>758</v>
      </c>
      <c r="D33" s="129"/>
    </row>
    <row r="34" spans="1:4" s="130" customFormat="1" ht="18.75" customHeight="1">
      <c r="A34" s="600" t="s">
        <v>772</v>
      </c>
      <c r="B34" s="66">
        <v>10000</v>
      </c>
      <c r="C34" s="617" t="s">
        <v>758</v>
      </c>
      <c r="D34" s="129"/>
    </row>
    <row r="35" spans="1:4" s="130" customFormat="1" ht="18.75" customHeight="1">
      <c r="A35" s="600" t="s">
        <v>773</v>
      </c>
      <c r="B35" s="66">
        <v>2100</v>
      </c>
      <c r="C35" s="618" t="s">
        <v>758</v>
      </c>
      <c r="D35" s="129"/>
    </row>
    <row r="36" spans="1:4" s="130" customFormat="1" ht="32.25" customHeight="1">
      <c r="A36" s="600" t="s">
        <v>774</v>
      </c>
      <c r="B36" s="66">
        <v>11000</v>
      </c>
      <c r="C36" s="618" t="s">
        <v>758</v>
      </c>
      <c r="D36" s="129"/>
    </row>
    <row r="37" spans="1:4" s="130" customFormat="1" ht="18.75" customHeight="1">
      <c r="A37" s="600" t="s">
        <v>775</v>
      </c>
      <c r="B37" s="66">
        <v>20</v>
      </c>
      <c r="C37" s="617" t="s">
        <v>758</v>
      </c>
      <c r="D37" s="129"/>
    </row>
    <row r="38" spans="1:4" s="130" customFormat="1" ht="18.75" customHeight="1">
      <c r="A38" s="600" t="s">
        <v>776</v>
      </c>
      <c r="B38" s="66">
        <v>800</v>
      </c>
      <c r="C38" s="617" t="s">
        <v>758</v>
      </c>
      <c r="D38" s="129"/>
    </row>
    <row r="39" spans="1:4" s="130" customFormat="1" ht="18.75" customHeight="1">
      <c r="A39" s="600" t="s">
        <v>777</v>
      </c>
      <c r="B39" s="66">
        <v>1200</v>
      </c>
      <c r="C39" s="617" t="s">
        <v>758</v>
      </c>
      <c r="D39" s="129"/>
    </row>
    <row r="40" spans="1:4" s="130" customFormat="1" ht="18.75" customHeight="1">
      <c r="A40" s="600" t="s">
        <v>778</v>
      </c>
      <c r="B40" s="66">
        <v>1900</v>
      </c>
      <c r="C40" s="617" t="s">
        <v>758</v>
      </c>
      <c r="D40" s="129"/>
    </row>
    <row r="41" spans="1:4" s="130" customFormat="1" ht="18.75" customHeight="1">
      <c r="A41" s="600" t="s">
        <v>779</v>
      </c>
      <c r="B41" s="66">
        <v>200</v>
      </c>
      <c r="C41" s="617" t="s">
        <v>758</v>
      </c>
      <c r="D41" s="129"/>
    </row>
    <row r="42" spans="1:4" s="130" customFormat="1" ht="18.75" customHeight="1">
      <c r="A42" s="600" t="s">
        <v>780</v>
      </c>
      <c r="B42" s="66">
        <v>500</v>
      </c>
      <c r="C42" s="617" t="s">
        <v>758</v>
      </c>
      <c r="D42" s="129"/>
    </row>
    <row r="43" spans="1:4" s="130" customFormat="1" ht="18.75" customHeight="1">
      <c r="A43" s="600" t="s">
        <v>781</v>
      </c>
      <c r="B43" s="66">
        <v>2100</v>
      </c>
      <c r="C43" s="617" t="s">
        <v>758</v>
      </c>
      <c r="D43" s="129"/>
    </row>
    <row r="44" spans="1:4" s="130" customFormat="1" ht="18.75" customHeight="1">
      <c r="A44" s="600" t="s">
        <v>782</v>
      </c>
      <c r="B44" s="66">
        <v>7500</v>
      </c>
      <c r="C44" s="617" t="s">
        <v>758</v>
      </c>
      <c r="D44" s="129"/>
    </row>
    <row r="45" spans="1:4" s="130" customFormat="1" ht="18.75" customHeight="1">
      <c r="A45" s="600" t="s">
        <v>783</v>
      </c>
      <c r="B45" s="66">
        <v>2500</v>
      </c>
      <c r="C45" s="617" t="s">
        <v>758</v>
      </c>
      <c r="D45" s="129"/>
    </row>
    <row r="46" spans="1:4" s="130" customFormat="1" ht="18.75" customHeight="1">
      <c r="A46" s="600" t="s">
        <v>784</v>
      </c>
      <c r="B46" s="66">
        <v>300</v>
      </c>
      <c r="C46" s="617" t="s">
        <v>758</v>
      </c>
      <c r="D46" s="129"/>
    </row>
    <row r="47" spans="1:4" s="130" customFormat="1" ht="18.75" customHeight="1">
      <c r="A47" s="600" t="s">
        <v>785</v>
      </c>
      <c r="B47" s="66">
        <v>300</v>
      </c>
      <c r="C47" s="617" t="s">
        <v>758</v>
      </c>
      <c r="D47" s="129"/>
    </row>
    <row r="48" spans="1:4" s="130" customFormat="1" ht="18.75" customHeight="1">
      <c r="A48" s="600" t="s">
        <v>787</v>
      </c>
      <c r="B48" s="66">
        <v>400</v>
      </c>
      <c r="C48" s="617" t="s">
        <v>758</v>
      </c>
      <c r="D48" s="129"/>
    </row>
    <row r="49" spans="1:4" s="130" customFormat="1" ht="18.75" customHeight="1">
      <c r="A49" s="600" t="s">
        <v>786</v>
      </c>
      <c r="B49" s="136">
        <v>1290</v>
      </c>
      <c r="C49" s="616" t="s">
        <v>596</v>
      </c>
      <c r="D49" s="129"/>
    </row>
    <row r="50" spans="1:4" s="130" customFormat="1" ht="18.75" customHeight="1">
      <c r="A50" s="600" t="s">
        <v>788</v>
      </c>
      <c r="B50" s="136">
        <v>1100</v>
      </c>
      <c r="C50" s="616" t="s">
        <v>596</v>
      </c>
      <c r="D50" s="129"/>
    </row>
    <row r="51" spans="1:4" s="130" customFormat="1" ht="18.75" customHeight="1" thickBot="1">
      <c r="A51" s="1149" t="s">
        <v>789</v>
      </c>
      <c r="B51" s="1150">
        <v>800</v>
      </c>
      <c r="C51" s="1145" t="s">
        <v>596</v>
      </c>
      <c r="D51" s="129"/>
    </row>
    <row r="52" spans="1:4" s="130" customFormat="1" ht="22.5" customHeight="1" thickBot="1" thickTop="1">
      <c r="A52" s="1147" t="s">
        <v>800</v>
      </c>
      <c r="B52" s="1141">
        <f>SUM(B33:B51)</f>
        <v>62510</v>
      </c>
      <c r="C52" s="1148"/>
      <c r="D52" s="129"/>
    </row>
    <row r="53" spans="1:4" s="130" customFormat="1" ht="37.5" customHeight="1" thickTop="1">
      <c r="A53" s="593" t="s">
        <v>134</v>
      </c>
      <c r="B53" s="589" t="s">
        <v>228</v>
      </c>
      <c r="C53" s="1146" t="s">
        <v>486</v>
      </c>
      <c r="D53" s="129"/>
    </row>
    <row r="54" spans="1:4" s="130" customFormat="1" ht="18.75" customHeight="1" thickBot="1">
      <c r="A54" s="605" t="s">
        <v>790</v>
      </c>
      <c r="B54" s="590">
        <v>600</v>
      </c>
      <c r="C54" s="1151" t="s">
        <v>758</v>
      </c>
      <c r="D54" s="129"/>
    </row>
    <row r="55" spans="1:4" s="130" customFormat="1" ht="22.5" customHeight="1" thickBot="1" thickTop="1">
      <c r="A55" s="601" t="s">
        <v>120</v>
      </c>
      <c r="B55" s="587">
        <f>SUM(B54:B54)</f>
        <v>600</v>
      </c>
      <c r="C55" s="585"/>
      <c r="D55" s="129"/>
    </row>
    <row r="56" spans="1:4" s="130" customFormat="1" ht="29.25" customHeight="1" hidden="1" thickTop="1">
      <c r="A56" s="645"/>
      <c r="B56" s="646"/>
      <c r="C56" s="615"/>
      <c r="D56" s="129"/>
    </row>
    <row r="57" spans="1:4" s="130" customFormat="1" ht="0.75" customHeight="1" thickBot="1" thickTop="1">
      <c r="A57" s="647" t="s">
        <v>121</v>
      </c>
      <c r="B57" s="648">
        <f>B56</f>
        <v>0</v>
      </c>
      <c r="C57" s="649"/>
      <c r="D57" s="129"/>
    </row>
    <row r="58" spans="1:4" s="130" customFormat="1" ht="18.75" customHeight="1">
      <c r="A58" s="606" t="s">
        <v>791</v>
      </c>
      <c r="B58" s="66">
        <v>8700</v>
      </c>
      <c r="C58" s="594" t="s">
        <v>597</v>
      </c>
      <c r="D58" s="129"/>
    </row>
    <row r="59" spans="1:4" s="130" customFormat="1" ht="18.75" customHeight="1">
      <c r="A59" s="599" t="s">
        <v>792</v>
      </c>
      <c r="B59" s="610">
        <v>3500</v>
      </c>
      <c r="C59" s="594" t="s">
        <v>758</v>
      </c>
      <c r="D59" s="129"/>
    </row>
    <row r="60" spans="1:4" s="130" customFormat="1" ht="18.75" customHeight="1">
      <c r="A60" s="599" t="s">
        <v>793</v>
      </c>
      <c r="B60" s="613">
        <v>70</v>
      </c>
      <c r="C60" s="594" t="s">
        <v>758</v>
      </c>
      <c r="D60" s="129"/>
    </row>
    <row r="61" spans="1:4" s="130" customFormat="1" ht="18.75" customHeight="1">
      <c r="A61" s="599" t="s">
        <v>794</v>
      </c>
      <c r="B61" s="66">
        <v>200</v>
      </c>
      <c r="C61" s="594" t="s">
        <v>758</v>
      </c>
      <c r="D61" s="129"/>
    </row>
    <row r="62" spans="1:4" s="130" customFormat="1" ht="18.75" customHeight="1">
      <c r="A62" s="599" t="s">
        <v>795</v>
      </c>
      <c r="B62" s="584">
        <v>1000</v>
      </c>
      <c r="C62" s="595" t="s">
        <v>758</v>
      </c>
      <c r="D62" s="129"/>
    </row>
    <row r="63" spans="1:4" s="130" customFormat="1" ht="18.75" customHeight="1">
      <c r="A63" s="599" t="s">
        <v>796</v>
      </c>
      <c r="B63" s="588">
        <v>2000</v>
      </c>
      <c r="C63" s="595" t="s">
        <v>758</v>
      </c>
      <c r="D63" s="129"/>
    </row>
    <row r="64" spans="1:4" s="130" customFormat="1" ht="18.75" customHeight="1">
      <c r="A64" s="597" t="s">
        <v>780</v>
      </c>
      <c r="B64" s="588">
        <v>400</v>
      </c>
      <c r="C64" s="595" t="s">
        <v>758</v>
      </c>
      <c r="D64" s="129"/>
    </row>
    <row r="65" spans="1:4" s="130" customFormat="1" ht="18.75" customHeight="1">
      <c r="A65" s="597" t="s">
        <v>797</v>
      </c>
      <c r="B65" s="588">
        <v>600</v>
      </c>
      <c r="C65" s="595" t="s">
        <v>758</v>
      </c>
      <c r="D65" s="129"/>
    </row>
    <row r="66" spans="1:4" s="130" customFormat="1" ht="18.75" customHeight="1">
      <c r="A66" s="597" t="s">
        <v>798</v>
      </c>
      <c r="B66" s="588">
        <v>600</v>
      </c>
      <c r="C66" s="595" t="s">
        <v>758</v>
      </c>
      <c r="D66" s="129"/>
    </row>
    <row r="67" spans="1:4" s="130" customFormat="1" ht="18.75" customHeight="1" thickBot="1">
      <c r="A67" s="597" t="s">
        <v>799</v>
      </c>
      <c r="B67" s="588">
        <v>700</v>
      </c>
      <c r="C67" s="595" t="s">
        <v>758</v>
      </c>
      <c r="D67" s="129"/>
    </row>
    <row r="68" spans="1:4" s="130" customFormat="1" ht="23.25" customHeight="1" thickBot="1" thickTop="1">
      <c r="A68" s="601" t="s">
        <v>801</v>
      </c>
      <c r="B68" s="592">
        <f>SUM(B58:B67)</f>
        <v>17770</v>
      </c>
      <c r="C68" s="583"/>
      <c r="D68" s="129"/>
    </row>
    <row r="69" spans="1:4" s="130" customFormat="1" ht="18.75" customHeight="1" thickTop="1">
      <c r="A69" s="614" t="s">
        <v>803</v>
      </c>
      <c r="B69" s="591">
        <v>450</v>
      </c>
      <c r="C69" s="595" t="s">
        <v>715</v>
      </c>
      <c r="D69" s="129"/>
    </row>
    <row r="70" spans="1:4" s="130" customFormat="1" ht="18.75" customHeight="1">
      <c r="A70" s="614" t="s">
        <v>804</v>
      </c>
      <c r="B70" s="591">
        <v>450</v>
      </c>
      <c r="C70" s="595" t="s">
        <v>715</v>
      </c>
      <c r="D70" s="129"/>
    </row>
    <row r="71" spans="1:4" s="130" customFormat="1" ht="18.75" customHeight="1">
      <c r="A71" s="614" t="s">
        <v>805</v>
      </c>
      <c r="B71" s="591">
        <v>1700</v>
      </c>
      <c r="C71" s="595" t="s">
        <v>715</v>
      </c>
      <c r="D71" s="129"/>
    </row>
    <row r="72" spans="1:4" s="130" customFormat="1" ht="18.75" customHeight="1">
      <c r="A72" s="600" t="s">
        <v>806</v>
      </c>
      <c r="B72" s="591">
        <v>1700</v>
      </c>
      <c r="C72" s="595" t="s">
        <v>715</v>
      </c>
      <c r="D72" s="129"/>
    </row>
    <row r="73" spans="1:4" s="130" customFormat="1" ht="30.75" customHeight="1">
      <c r="A73" s="600" t="s">
        <v>802</v>
      </c>
      <c r="B73" s="66">
        <v>570</v>
      </c>
      <c r="C73" s="595" t="s">
        <v>758</v>
      </c>
      <c r="D73" s="129"/>
    </row>
    <row r="74" spans="1:4" s="130" customFormat="1" ht="18.75" customHeight="1">
      <c r="A74" s="599" t="s">
        <v>807</v>
      </c>
      <c r="B74" s="66">
        <v>1000</v>
      </c>
      <c r="C74" s="595" t="s">
        <v>715</v>
      </c>
      <c r="D74" s="129"/>
    </row>
    <row r="75" spans="1:4" s="130" customFormat="1" ht="19.5" customHeight="1" thickBot="1">
      <c r="A75" s="1152" t="s">
        <v>808</v>
      </c>
      <c r="B75" s="1150">
        <v>200</v>
      </c>
      <c r="C75" s="1153" t="s">
        <v>715</v>
      </c>
      <c r="D75" s="129"/>
    </row>
    <row r="76" spans="1:4" s="130" customFormat="1" ht="22.5" customHeight="1" thickBot="1" thickTop="1">
      <c r="A76" s="608" t="s">
        <v>122</v>
      </c>
      <c r="B76" s="624">
        <f>SUM(B69:B75)</f>
        <v>6070</v>
      </c>
      <c r="C76" s="625"/>
      <c r="D76" s="129"/>
    </row>
    <row r="77" spans="1:4" s="130" customFormat="1" ht="33" customHeight="1" thickTop="1">
      <c r="A77" s="619" t="s">
        <v>546</v>
      </c>
      <c r="B77" s="133">
        <f>B17+B27+B32+B52+B55+B68+B76</f>
        <v>128082.9</v>
      </c>
      <c r="C77" s="595"/>
      <c r="D77" s="129"/>
    </row>
    <row r="78" s="130" customFormat="1" ht="18.75" customHeight="1">
      <c r="D78" s="129"/>
    </row>
    <row r="79" spans="1:4" ht="24" customHeight="1">
      <c r="A79" s="1515"/>
      <c r="B79" s="1515"/>
      <c r="C79" s="1515"/>
      <c r="D79" s="5"/>
    </row>
    <row r="80" spans="3:4" ht="12.75">
      <c r="C80" s="381"/>
      <c r="D80" s="381"/>
    </row>
    <row r="81" spans="3:4" ht="12.75">
      <c r="C81" s="381"/>
      <c r="D81" s="381"/>
    </row>
    <row r="82" spans="3:4" ht="12.75">
      <c r="C82" s="381"/>
      <c r="D82" s="381"/>
    </row>
    <row r="83" spans="3:4" ht="12.75">
      <c r="C83" s="381"/>
      <c r="D83" s="381"/>
    </row>
    <row r="84" spans="3:4" ht="12.75">
      <c r="C84" s="381"/>
      <c r="D84" s="381"/>
    </row>
    <row r="85" spans="3:4" ht="12.75">
      <c r="C85" s="381"/>
      <c r="D85" s="381"/>
    </row>
    <row r="86" spans="3:4" ht="12.75">
      <c r="C86" s="381"/>
      <c r="D86" s="381"/>
    </row>
    <row r="87" spans="3:4" ht="12.75">
      <c r="C87" s="381"/>
      <c r="D87" s="381"/>
    </row>
    <row r="88" spans="3:4" ht="12.75">
      <c r="C88" s="381"/>
      <c r="D88" s="381"/>
    </row>
    <row r="89" spans="3:4" ht="12.75">
      <c r="C89" s="381"/>
      <c r="D89" s="381"/>
    </row>
    <row r="90" spans="3:4" ht="12.75">
      <c r="C90" s="381"/>
      <c r="D90" s="381"/>
    </row>
    <row r="91" spans="3:4" ht="12.75">
      <c r="C91" s="381"/>
      <c r="D91" s="381"/>
    </row>
    <row r="92" spans="3:4" ht="12.75">
      <c r="C92" s="381"/>
      <c r="D92" s="381"/>
    </row>
    <row r="93" spans="3:4" ht="12.75">
      <c r="C93" s="381"/>
      <c r="D93" s="381"/>
    </row>
    <row r="94" spans="3:4" ht="12.75">
      <c r="C94" s="381"/>
      <c r="D94" s="381"/>
    </row>
    <row r="95" spans="3:4" ht="12.75">
      <c r="C95" s="381"/>
      <c r="D95" s="381"/>
    </row>
    <row r="96" spans="3:4" ht="12.75">
      <c r="C96" s="381"/>
      <c r="D96" s="381"/>
    </row>
    <row r="97" spans="3:4" ht="12.75">
      <c r="C97" s="381"/>
      <c r="D97" s="381"/>
    </row>
    <row r="98" spans="3:4" ht="12.75">
      <c r="C98" s="381"/>
      <c r="D98" s="381"/>
    </row>
    <row r="99" spans="3:4" ht="12.75">
      <c r="C99" s="381"/>
      <c r="D99" s="381"/>
    </row>
    <row r="100" spans="3:4" ht="12.75">
      <c r="C100" s="381"/>
      <c r="D100" s="381"/>
    </row>
    <row r="101" spans="3:4" ht="12.75">
      <c r="C101" s="381"/>
      <c r="D101" s="381"/>
    </row>
    <row r="102" spans="3:4" ht="12.75">
      <c r="C102" s="381"/>
      <c r="D102" s="381"/>
    </row>
    <row r="103" spans="3:4" ht="12.75">
      <c r="C103" s="381"/>
      <c r="D103" s="381"/>
    </row>
    <row r="104" spans="3:4" ht="12.75">
      <c r="C104" s="381"/>
      <c r="D104" s="381"/>
    </row>
    <row r="105" spans="3:4" ht="12.75">
      <c r="C105" s="381"/>
      <c r="D105" s="381"/>
    </row>
    <row r="106" spans="3:4" ht="12.75">
      <c r="C106" s="381"/>
      <c r="D106" s="381"/>
    </row>
    <row r="107" spans="3:4" ht="12.75">
      <c r="C107" s="381"/>
      <c r="D107" s="381"/>
    </row>
    <row r="108" spans="3:4" ht="12.75">
      <c r="C108" s="381"/>
      <c r="D108" s="381"/>
    </row>
    <row r="109" spans="3:4" ht="12.75">
      <c r="C109" s="381"/>
      <c r="D109" s="381"/>
    </row>
    <row r="110" spans="3:4" ht="12.75">
      <c r="C110" s="381"/>
      <c r="D110" s="381"/>
    </row>
    <row r="111" spans="3:4" ht="12.75">
      <c r="C111" s="381"/>
      <c r="D111" s="381"/>
    </row>
    <row r="112" spans="3:4" ht="12.75">
      <c r="C112" s="381"/>
      <c r="D112" s="381"/>
    </row>
    <row r="113" spans="3:4" ht="12.75">
      <c r="C113" s="381"/>
      <c r="D113" s="381"/>
    </row>
    <row r="114" spans="3:4" ht="12.75">
      <c r="C114" s="381"/>
      <c r="D114" s="381"/>
    </row>
    <row r="115" spans="3:4" ht="12.75">
      <c r="C115" s="381"/>
      <c r="D115" s="381"/>
    </row>
    <row r="116" spans="3:4" ht="12.75">
      <c r="C116" s="381"/>
      <c r="D116" s="381"/>
    </row>
    <row r="117" spans="3:4" ht="12.75">
      <c r="C117" s="381"/>
      <c r="D117" s="381"/>
    </row>
    <row r="118" spans="3:4" ht="12.75">
      <c r="C118" s="381"/>
      <c r="D118" s="381"/>
    </row>
    <row r="119" spans="3:4" ht="12.75">
      <c r="C119" s="381"/>
      <c r="D119" s="381"/>
    </row>
  </sheetData>
  <sheetProtection sheet="1"/>
  <mergeCells count="4">
    <mergeCell ref="A1:B1"/>
    <mergeCell ref="A79:C79"/>
    <mergeCell ref="A15:C15"/>
    <mergeCell ref="A3:C3"/>
  </mergeCells>
  <printOptions horizontalCentered="1"/>
  <pageMargins left="0.35433070866141736" right="0.15748031496062992" top="0.4724409448818898" bottom="0.5905511811023623" header="0.1968503937007874" footer="0.2362204724409449"/>
  <pageSetup horizontalDpi="600" verticalDpi="600" orientation="portrait" paperSize="9" scale="75" r:id="rId1"/>
  <headerFooter alignWithMargins="0">
    <oddFooter>&amp;L&amp;"Times New Roman ,Obyčejné"&amp;8Rozpočet na rok 2011</oddFooter>
  </headerFooter>
  <rowBreaks count="1" manualBreakCount="1">
    <brk id="52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75" zoomScaleSheetLayoutView="75" workbookViewId="0" topLeftCell="A1">
      <selection activeCell="C15" sqref="C15"/>
    </sheetView>
  </sheetViews>
  <sheetFormatPr defaultColWidth="9.00390625" defaultRowHeight="12.75"/>
  <cols>
    <col min="1" max="1" width="25.625" style="0" customWidth="1"/>
    <col min="2" max="7" width="12.125" style="0" customWidth="1"/>
    <col min="8" max="8" width="13.125" style="0" customWidth="1"/>
    <col min="9" max="10" width="11.25390625" style="0" customWidth="1"/>
  </cols>
  <sheetData>
    <row r="1" spans="1:10" ht="44.25" customHeight="1">
      <c r="A1" s="1526" t="s">
        <v>568</v>
      </c>
      <c r="B1" s="1527"/>
      <c r="C1" s="1527"/>
      <c r="D1" s="1527"/>
      <c r="E1" s="1527"/>
      <c r="F1" s="1527"/>
      <c r="G1" s="1527"/>
      <c r="H1" s="27" t="s">
        <v>490</v>
      </c>
      <c r="I1" s="25"/>
      <c r="J1" s="26"/>
    </row>
    <row r="2" spans="1:10" ht="39.75" customHeight="1">
      <c r="A2" s="1524"/>
      <c r="B2" s="68" t="s">
        <v>226</v>
      </c>
      <c r="C2" s="68" t="s">
        <v>227</v>
      </c>
      <c r="D2" s="68" t="s">
        <v>370</v>
      </c>
      <c r="E2" s="68" t="s">
        <v>231</v>
      </c>
      <c r="F2" s="68" t="s">
        <v>555</v>
      </c>
      <c r="G2" s="68" t="s">
        <v>140</v>
      </c>
      <c r="H2" s="1522" t="s">
        <v>113</v>
      </c>
      <c r="I2" s="22"/>
      <c r="J2" s="1"/>
    </row>
    <row r="3" spans="1:10" ht="38.25" customHeight="1" thickBot="1">
      <c r="A3" s="1525"/>
      <c r="B3" s="69" t="s">
        <v>208</v>
      </c>
      <c r="C3" s="69" t="s">
        <v>209</v>
      </c>
      <c r="D3" s="69" t="s">
        <v>209</v>
      </c>
      <c r="E3" s="69" t="s">
        <v>232</v>
      </c>
      <c r="F3" s="69" t="s">
        <v>233</v>
      </c>
      <c r="G3" s="69" t="s">
        <v>141</v>
      </c>
      <c r="H3" s="1523"/>
      <c r="I3" s="22"/>
      <c r="J3" s="1"/>
    </row>
    <row r="4" spans="1:10" ht="22.5" customHeight="1" thickTop="1">
      <c r="A4" s="71" t="s">
        <v>371</v>
      </c>
      <c r="B4" s="72"/>
      <c r="C4" s="73">
        <v>100</v>
      </c>
      <c r="D4" s="73"/>
      <c r="E4" s="74"/>
      <c r="F4" s="73"/>
      <c r="G4" s="75"/>
      <c r="H4" s="70">
        <f aca="true" t="shared" si="0" ref="H4:H9">SUM(B4,C4,D4,E4,F4)</f>
        <v>100</v>
      </c>
      <c r="I4" s="22"/>
      <c r="J4" s="1"/>
    </row>
    <row r="5" spans="1:10" ht="22.5" customHeight="1">
      <c r="A5" s="71" t="s">
        <v>136</v>
      </c>
      <c r="B5" s="72"/>
      <c r="C5" s="73">
        <v>674</v>
      </c>
      <c r="D5" s="73"/>
      <c r="E5" s="74"/>
      <c r="F5" s="73"/>
      <c r="G5" s="75"/>
      <c r="H5" s="70">
        <f t="shared" si="0"/>
        <v>674</v>
      </c>
      <c r="I5" s="22"/>
      <c r="J5" s="1"/>
    </row>
    <row r="6" spans="1:10" ht="22.5" customHeight="1">
      <c r="A6" s="71" t="s">
        <v>17</v>
      </c>
      <c r="B6" s="72"/>
      <c r="C6" s="73">
        <v>359</v>
      </c>
      <c r="D6" s="73"/>
      <c r="E6" s="74"/>
      <c r="F6" s="73"/>
      <c r="G6" s="75"/>
      <c r="H6" s="70">
        <f t="shared" si="0"/>
        <v>359</v>
      </c>
      <c r="I6" s="22"/>
      <c r="J6" s="1"/>
    </row>
    <row r="7" spans="1:10" ht="22.5" customHeight="1">
      <c r="A7" s="71" t="s">
        <v>372</v>
      </c>
      <c r="B7" s="72"/>
      <c r="C7" s="73">
        <v>81</v>
      </c>
      <c r="D7" s="73"/>
      <c r="E7" s="74"/>
      <c r="F7" s="73"/>
      <c r="G7" s="75"/>
      <c r="H7" s="70">
        <f t="shared" si="0"/>
        <v>81</v>
      </c>
      <c r="I7" s="22"/>
      <c r="J7" s="1"/>
    </row>
    <row r="8" spans="1:10" ht="22.5" customHeight="1">
      <c r="A8" s="71" t="s">
        <v>20</v>
      </c>
      <c r="B8" s="72"/>
      <c r="C8" s="73">
        <v>111</v>
      </c>
      <c r="D8" s="73"/>
      <c r="E8" s="74"/>
      <c r="F8" s="73"/>
      <c r="G8" s="75"/>
      <c r="H8" s="70">
        <f t="shared" si="0"/>
        <v>111</v>
      </c>
      <c r="I8" s="22"/>
      <c r="J8" s="1"/>
    </row>
    <row r="9" spans="1:10" ht="22.5" customHeight="1">
      <c r="A9" s="71" t="s">
        <v>14</v>
      </c>
      <c r="B9" s="72"/>
      <c r="C9" s="73">
        <v>56</v>
      </c>
      <c r="D9" s="73"/>
      <c r="E9" s="74"/>
      <c r="F9" s="73"/>
      <c r="G9" s="75"/>
      <c r="H9" s="70">
        <f t="shared" si="0"/>
        <v>56</v>
      </c>
      <c r="I9" s="22"/>
      <c r="J9" s="1"/>
    </row>
    <row r="10" spans="1:10" ht="22.5" customHeight="1">
      <c r="A10" s="71" t="s">
        <v>15</v>
      </c>
      <c r="B10" s="72"/>
      <c r="C10" s="73">
        <v>142</v>
      </c>
      <c r="D10" s="73"/>
      <c r="E10" s="74"/>
      <c r="F10" s="73"/>
      <c r="G10" s="75"/>
      <c r="H10" s="70">
        <f>SUM(B10,C10,D10,E10,F10)</f>
        <v>142</v>
      </c>
      <c r="I10" s="22"/>
      <c r="J10" s="1"/>
    </row>
    <row r="11" spans="1:10" ht="22.5" customHeight="1">
      <c r="A11" s="71" t="s">
        <v>19</v>
      </c>
      <c r="B11" s="72"/>
      <c r="C11" s="73">
        <v>0</v>
      </c>
      <c r="D11" s="73">
        <v>117</v>
      </c>
      <c r="E11" s="74"/>
      <c r="F11" s="73"/>
      <c r="G11" s="75"/>
      <c r="H11" s="70">
        <f>SUM(B11,C11,D11,E11,F11)</f>
        <v>117</v>
      </c>
      <c r="I11" s="22"/>
      <c r="J11" s="1"/>
    </row>
    <row r="12" spans="1:10" ht="22.5" customHeight="1">
      <c r="A12" s="71" t="s">
        <v>373</v>
      </c>
      <c r="B12" s="72"/>
      <c r="C12" s="73">
        <v>143.2</v>
      </c>
      <c r="D12" s="73"/>
      <c r="E12" s="74"/>
      <c r="F12" s="73"/>
      <c r="G12" s="75"/>
      <c r="H12" s="70">
        <f aca="true" t="shared" si="1" ref="H12:H31">SUM(B12,C12,D12,E12,F12)</f>
        <v>143.2</v>
      </c>
      <c r="I12" s="22"/>
      <c r="J12" s="1"/>
    </row>
    <row r="13" spans="1:10" ht="22.5" customHeight="1">
      <c r="A13" s="71" t="s">
        <v>374</v>
      </c>
      <c r="B13" s="72"/>
      <c r="C13" s="73">
        <v>407.4</v>
      </c>
      <c r="D13" s="73"/>
      <c r="E13" s="74"/>
      <c r="F13" s="73"/>
      <c r="G13" s="75"/>
      <c r="H13" s="70">
        <f t="shared" si="1"/>
        <v>407.4</v>
      </c>
      <c r="I13" s="22"/>
      <c r="J13" s="1"/>
    </row>
    <row r="14" spans="1:10" ht="22.5" customHeight="1">
      <c r="A14" s="71" t="s">
        <v>375</v>
      </c>
      <c r="B14" s="72"/>
      <c r="C14" s="73">
        <v>412</v>
      </c>
      <c r="D14" s="73"/>
      <c r="E14" s="74"/>
      <c r="F14" s="73"/>
      <c r="G14" s="75"/>
      <c r="H14" s="70">
        <f t="shared" si="1"/>
        <v>412</v>
      </c>
      <c r="I14" s="22"/>
      <c r="J14" s="1"/>
    </row>
    <row r="15" spans="1:10" ht="22.5" customHeight="1">
      <c r="A15" s="71" t="s">
        <v>138</v>
      </c>
      <c r="B15" s="72"/>
      <c r="C15" s="73">
        <v>12.3</v>
      </c>
      <c r="D15" s="73"/>
      <c r="E15" s="74"/>
      <c r="F15" s="73"/>
      <c r="G15" s="75"/>
      <c r="H15" s="70">
        <f t="shared" si="1"/>
        <v>12.3</v>
      </c>
      <c r="I15" s="22"/>
      <c r="J15" s="1"/>
    </row>
    <row r="16" spans="1:10" ht="22.5" customHeight="1">
      <c r="A16" s="71" t="s">
        <v>16</v>
      </c>
      <c r="B16" s="72"/>
      <c r="C16" s="73">
        <v>247</v>
      </c>
      <c r="D16" s="73"/>
      <c r="E16" s="74"/>
      <c r="F16" s="73"/>
      <c r="G16" s="75"/>
      <c r="H16" s="70">
        <f t="shared" si="1"/>
        <v>247</v>
      </c>
      <c r="I16" s="22"/>
      <c r="J16" s="1"/>
    </row>
    <row r="17" spans="1:9" ht="22.5" customHeight="1">
      <c r="A17" s="76" t="s">
        <v>21</v>
      </c>
      <c r="B17" s="77">
        <v>0</v>
      </c>
      <c r="C17" s="73"/>
      <c r="D17" s="73"/>
      <c r="E17" s="74"/>
      <c r="F17" s="73"/>
      <c r="G17" s="75"/>
      <c r="H17" s="70">
        <f t="shared" si="1"/>
        <v>0</v>
      </c>
      <c r="I17" s="22"/>
    </row>
    <row r="18" spans="1:9" ht="22.5" customHeight="1">
      <c r="A18" s="78" t="s">
        <v>25</v>
      </c>
      <c r="B18" s="77">
        <v>222.6</v>
      </c>
      <c r="C18" s="73"/>
      <c r="D18" s="73"/>
      <c r="E18" s="74"/>
      <c r="F18" s="73"/>
      <c r="G18" s="75"/>
      <c r="H18" s="70">
        <f t="shared" si="1"/>
        <v>222.6</v>
      </c>
      <c r="I18" s="22"/>
    </row>
    <row r="19" spans="1:9" ht="22.5" customHeight="1">
      <c r="A19" s="78" t="s">
        <v>23</v>
      </c>
      <c r="B19" s="77">
        <v>0</v>
      </c>
      <c r="C19" s="73"/>
      <c r="D19" s="73"/>
      <c r="E19" s="74"/>
      <c r="F19" s="73"/>
      <c r="G19" s="75"/>
      <c r="H19" s="70">
        <f t="shared" si="1"/>
        <v>0</v>
      </c>
      <c r="I19" s="22"/>
    </row>
    <row r="20" spans="1:9" ht="22.5" customHeight="1">
      <c r="A20" s="78" t="s">
        <v>22</v>
      </c>
      <c r="B20" s="77">
        <v>146.2</v>
      </c>
      <c r="C20" s="73"/>
      <c r="D20" s="73"/>
      <c r="E20" s="74"/>
      <c r="F20" s="73"/>
      <c r="G20" s="75"/>
      <c r="H20" s="70">
        <f t="shared" si="1"/>
        <v>146.2</v>
      </c>
      <c r="I20" s="22"/>
    </row>
    <row r="21" spans="1:9" ht="22.5" customHeight="1">
      <c r="A21" s="78" t="s">
        <v>31</v>
      </c>
      <c r="B21" s="77">
        <v>232.9</v>
      </c>
      <c r="C21" s="73"/>
      <c r="D21" s="73"/>
      <c r="E21" s="74"/>
      <c r="F21" s="73"/>
      <c r="G21" s="75"/>
      <c r="H21" s="70">
        <f t="shared" si="1"/>
        <v>232.9</v>
      </c>
      <c r="I21" s="22"/>
    </row>
    <row r="22" spans="1:9" ht="22.5" customHeight="1">
      <c r="A22" s="78" t="s">
        <v>32</v>
      </c>
      <c r="B22" s="77">
        <v>212.4</v>
      </c>
      <c r="C22" s="73"/>
      <c r="D22" s="73"/>
      <c r="E22" s="74"/>
      <c r="F22" s="73"/>
      <c r="G22" s="75"/>
      <c r="H22" s="70">
        <f t="shared" si="1"/>
        <v>212.4</v>
      </c>
      <c r="I22" s="22"/>
    </row>
    <row r="23" spans="1:9" ht="22.5" customHeight="1">
      <c r="A23" s="78" t="s">
        <v>33</v>
      </c>
      <c r="B23" s="77">
        <v>0</v>
      </c>
      <c r="C23" s="73"/>
      <c r="D23" s="73"/>
      <c r="E23" s="74"/>
      <c r="F23" s="73"/>
      <c r="G23" s="75"/>
      <c r="H23" s="70">
        <f t="shared" si="1"/>
        <v>0</v>
      </c>
      <c r="I23" s="22"/>
    </row>
    <row r="24" spans="1:9" ht="22.5" customHeight="1">
      <c r="A24" s="78" t="s">
        <v>24</v>
      </c>
      <c r="B24" s="77">
        <v>0</v>
      </c>
      <c r="C24" s="73"/>
      <c r="D24" s="73"/>
      <c r="E24" s="74"/>
      <c r="F24" s="73"/>
      <c r="G24" s="75"/>
      <c r="H24" s="70">
        <f t="shared" si="1"/>
        <v>0</v>
      </c>
      <c r="I24" s="22"/>
    </row>
    <row r="25" spans="1:9" ht="22.5" customHeight="1">
      <c r="A25" s="78" t="s">
        <v>30</v>
      </c>
      <c r="B25" s="77">
        <v>0</v>
      </c>
      <c r="C25" s="73"/>
      <c r="D25" s="73"/>
      <c r="E25" s="74"/>
      <c r="F25" s="73"/>
      <c r="G25" s="75"/>
      <c r="H25" s="70">
        <f t="shared" si="1"/>
        <v>0</v>
      </c>
      <c r="I25" s="22"/>
    </row>
    <row r="26" spans="1:9" ht="22.5" customHeight="1">
      <c r="A26" s="78" t="s">
        <v>28</v>
      </c>
      <c r="B26" s="77">
        <v>125.4</v>
      </c>
      <c r="C26" s="73"/>
      <c r="D26" s="73"/>
      <c r="E26" s="74"/>
      <c r="F26" s="73"/>
      <c r="G26" s="75"/>
      <c r="H26" s="70">
        <f t="shared" si="1"/>
        <v>125.4</v>
      </c>
      <c r="I26" s="22"/>
    </row>
    <row r="27" spans="1:9" ht="22.5" customHeight="1">
      <c r="A27" s="78" t="s">
        <v>34</v>
      </c>
      <c r="B27" s="77">
        <v>71</v>
      </c>
      <c r="C27" s="73"/>
      <c r="D27" s="73"/>
      <c r="E27" s="74"/>
      <c r="F27" s="73"/>
      <c r="G27" s="75"/>
      <c r="H27" s="70">
        <f t="shared" si="1"/>
        <v>71</v>
      </c>
      <c r="I27" s="22"/>
    </row>
    <row r="28" spans="1:9" ht="22.5" customHeight="1">
      <c r="A28" s="78" t="s">
        <v>27</v>
      </c>
      <c r="B28" s="77">
        <v>15.5</v>
      </c>
      <c r="C28" s="73"/>
      <c r="D28" s="73"/>
      <c r="E28" s="74"/>
      <c r="F28" s="73"/>
      <c r="G28" s="75"/>
      <c r="H28" s="70">
        <f t="shared" si="1"/>
        <v>15.5</v>
      </c>
      <c r="I28" s="22"/>
    </row>
    <row r="29" spans="1:9" ht="22.5" customHeight="1">
      <c r="A29" s="78" t="s">
        <v>35</v>
      </c>
      <c r="B29" s="77">
        <v>156.7</v>
      </c>
      <c r="C29" s="73"/>
      <c r="D29" s="73"/>
      <c r="E29" s="74"/>
      <c r="F29" s="73"/>
      <c r="G29" s="75"/>
      <c r="H29" s="70">
        <f t="shared" si="1"/>
        <v>156.7</v>
      </c>
      <c r="I29" s="22"/>
    </row>
    <row r="30" spans="1:9" ht="22.5" customHeight="1">
      <c r="A30" s="78" t="s">
        <v>26</v>
      </c>
      <c r="B30" s="77">
        <v>73</v>
      </c>
      <c r="C30" s="73"/>
      <c r="D30" s="73"/>
      <c r="E30" s="74"/>
      <c r="F30" s="73"/>
      <c r="G30" s="75"/>
      <c r="H30" s="70">
        <f t="shared" si="1"/>
        <v>73</v>
      </c>
      <c r="I30" s="22"/>
    </row>
    <row r="31" spans="1:9" ht="22.5" customHeight="1">
      <c r="A31" s="336" t="s">
        <v>478</v>
      </c>
      <c r="B31" s="337">
        <v>109.3</v>
      </c>
      <c r="C31" s="338"/>
      <c r="D31" s="338"/>
      <c r="E31" s="339"/>
      <c r="F31" s="338"/>
      <c r="G31" s="340"/>
      <c r="H31" s="341">
        <f t="shared" si="1"/>
        <v>109.3</v>
      </c>
      <c r="I31" s="22"/>
    </row>
    <row r="32" spans="1:9" ht="22.5" customHeight="1" thickBot="1">
      <c r="A32" s="343" t="s">
        <v>484</v>
      </c>
      <c r="B32" s="344"/>
      <c r="C32" s="345"/>
      <c r="D32" s="346"/>
      <c r="E32" s="79">
        <v>0</v>
      </c>
      <c r="F32" s="79"/>
      <c r="G32" s="80">
        <v>6</v>
      </c>
      <c r="H32" s="347">
        <f>SUM(B32,C32,E32,F32,G32)</f>
        <v>6</v>
      </c>
      <c r="I32" s="22"/>
    </row>
    <row r="33" spans="1:9" ht="39" customHeight="1" thickTop="1">
      <c r="A33" s="137" t="s">
        <v>234</v>
      </c>
      <c r="B33" s="82">
        <f>SUM(B17:B32)</f>
        <v>1365</v>
      </c>
      <c r="C33" s="342">
        <f aca="true" t="shared" si="2" ref="C33:H33">SUM(C4:C32)</f>
        <v>2744.9</v>
      </c>
      <c r="D33" s="342">
        <f t="shared" si="2"/>
        <v>117</v>
      </c>
      <c r="E33" s="342">
        <f t="shared" si="2"/>
        <v>0</v>
      </c>
      <c r="F33" s="342">
        <f t="shared" si="2"/>
        <v>0</v>
      </c>
      <c r="G33" s="348">
        <f t="shared" si="2"/>
        <v>6</v>
      </c>
      <c r="H33" s="81">
        <f t="shared" si="2"/>
        <v>4232.900000000001</v>
      </c>
      <c r="I33" s="22"/>
    </row>
    <row r="34" spans="1:8" ht="12.75">
      <c r="A34" s="32"/>
      <c r="B34" s="32"/>
      <c r="C34" s="32"/>
      <c r="D34" s="32"/>
      <c r="E34" s="32"/>
      <c r="F34" s="32"/>
      <c r="G34" s="32"/>
      <c r="H34" s="32"/>
    </row>
    <row r="35" spans="1:9" ht="21.75" customHeight="1">
      <c r="A35" s="49"/>
      <c r="B35" s="32"/>
      <c r="C35" s="32"/>
      <c r="D35" s="32"/>
      <c r="E35" s="32"/>
      <c r="F35" s="32"/>
      <c r="G35" s="32"/>
      <c r="H35" s="32"/>
      <c r="I35" s="24"/>
    </row>
  </sheetData>
  <sheetProtection sheet="1"/>
  <mergeCells count="3">
    <mergeCell ref="H2:H3"/>
    <mergeCell ref="A2:A3"/>
    <mergeCell ref="A1:G1"/>
  </mergeCells>
  <printOptions horizontalCentered="1"/>
  <pageMargins left="0.15748031496062992" right="0.15748031496062992" top="0.5905511811023623" bottom="0.4330708661417323" header="0.2362204724409449" footer="0.1968503937007874"/>
  <pageSetup horizontalDpi="600" verticalDpi="600" orientation="portrait" paperSize="9" scale="90" r:id="rId1"/>
  <headerFooter alignWithMargins="0">
    <oddFooter>&amp;L&amp;"Times New Roman CE,Obyčejné"&amp;8Rozpočet na rok 2011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75" zoomScaleSheetLayoutView="75" zoomScalePageLayoutView="0" workbookViewId="0" topLeftCell="A1">
      <pane ySplit="2" topLeftCell="A3" activePane="bottomLeft" state="frozen"/>
      <selection pane="topLeft" activeCell="D2" sqref="D2"/>
      <selection pane="bottomLeft" activeCell="F6" sqref="F6"/>
    </sheetView>
  </sheetViews>
  <sheetFormatPr defaultColWidth="9.00390625" defaultRowHeight="12.75"/>
  <cols>
    <col min="1" max="1" width="7.125" style="2" customWidth="1"/>
    <col min="2" max="2" width="49.625" style="2" customWidth="1"/>
    <col min="3" max="13" width="15.25390625" style="2" customWidth="1"/>
    <col min="14" max="16384" width="9.125" style="2" customWidth="1"/>
  </cols>
  <sheetData>
    <row r="1" spans="1:13" ht="103.5" customHeight="1">
      <c r="A1" s="1530" t="s">
        <v>585</v>
      </c>
      <c r="B1" s="1530"/>
      <c r="C1" s="1530"/>
      <c r="D1" s="1530"/>
      <c r="E1" s="1530"/>
      <c r="F1" s="1530"/>
      <c r="G1" s="1530"/>
      <c r="H1" s="1530"/>
      <c r="I1" s="1530"/>
      <c r="J1" s="1530"/>
      <c r="K1" s="1530"/>
      <c r="L1" s="1530"/>
      <c r="M1" s="1172" t="s">
        <v>810</v>
      </c>
    </row>
    <row r="2" spans="1:13" ht="234" customHeight="1">
      <c r="A2" s="1531" t="s">
        <v>530</v>
      </c>
      <c r="B2" s="1532"/>
      <c r="C2" s="653" t="s">
        <v>586</v>
      </c>
      <c r="D2" s="653" t="s">
        <v>587</v>
      </c>
      <c r="E2" s="654" t="s">
        <v>588</v>
      </c>
      <c r="F2" s="655" t="s">
        <v>589</v>
      </c>
      <c r="G2" s="655" t="s">
        <v>590</v>
      </c>
      <c r="H2" s="655" t="s">
        <v>591</v>
      </c>
      <c r="I2" s="655" t="s">
        <v>592</v>
      </c>
      <c r="J2" s="654" t="s">
        <v>593</v>
      </c>
      <c r="K2" s="655" t="s">
        <v>594</v>
      </c>
      <c r="L2" s="655" t="s">
        <v>595</v>
      </c>
      <c r="M2" s="656" t="s">
        <v>76</v>
      </c>
    </row>
    <row r="3" spans="1:13" ht="46.5" customHeight="1">
      <c r="A3" s="1533" t="s">
        <v>300</v>
      </c>
      <c r="B3" s="518" t="s">
        <v>368</v>
      </c>
      <c r="C3" s="657">
        <v>5900</v>
      </c>
      <c r="D3" s="657">
        <v>41350</v>
      </c>
      <c r="E3" s="658">
        <v>3500</v>
      </c>
      <c r="F3" s="657">
        <v>6900</v>
      </c>
      <c r="G3" s="658">
        <v>250</v>
      </c>
      <c r="H3" s="659">
        <v>14700</v>
      </c>
      <c r="I3" s="659">
        <v>0</v>
      </c>
      <c r="J3" s="659">
        <v>11500</v>
      </c>
      <c r="K3" s="658">
        <v>0</v>
      </c>
      <c r="L3" s="658">
        <v>0</v>
      </c>
      <c r="M3" s="659">
        <f aca="true" t="shared" si="0" ref="M3:M16">SUM(C3:L3)</f>
        <v>84100</v>
      </c>
    </row>
    <row r="4" spans="1:13" ht="46.5" customHeight="1">
      <c r="A4" s="1534"/>
      <c r="B4" s="518" t="s">
        <v>369</v>
      </c>
      <c r="C4" s="657">
        <v>3000</v>
      </c>
      <c r="D4" s="657">
        <v>18500</v>
      </c>
      <c r="E4" s="658">
        <v>5500</v>
      </c>
      <c r="F4" s="657">
        <v>250</v>
      </c>
      <c r="G4" s="658">
        <v>500</v>
      </c>
      <c r="H4" s="659">
        <v>500</v>
      </c>
      <c r="I4" s="659">
        <v>0</v>
      </c>
      <c r="J4" s="659">
        <v>730</v>
      </c>
      <c r="K4" s="658">
        <v>2000</v>
      </c>
      <c r="L4" s="658">
        <v>190</v>
      </c>
      <c r="M4" s="659">
        <f t="shared" si="0"/>
        <v>31170</v>
      </c>
    </row>
    <row r="5" spans="1:13" ht="46.5" customHeight="1">
      <c r="A5" s="1534"/>
      <c r="B5" s="518" t="s">
        <v>301</v>
      </c>
      <c r="C5" s="657">
        <v>120</v>
      </c>
      <c r="D5" s="657">
        <v>790</v>
      </c>
      <c r="E5" s="658">
        <v>1700</v>
      </c>
      <c r="F5" s="657">
        <v>0</v>
      </c>
      <c r="G5" s="658">
        <v>0</v>
      </c>
      <c r="H5" s="659">
        <v>1100</v>
      </c>
      <c r="I5" s="659">
        <v>0</v>
      </c>
      <c r="J5" s="659">
        <v>0</v>
      </c>
      <c r="K5" s="658">
        <v>0</v>
      </c>
      <c r="L5" s="658">
        <v>0</v>
      </c>
      <c r="M5" s="659">
        <f t="shared" si="0"/>
        <v>3710</v>
      </c>
    </row>
    <row r="6" spans="1:13" ht="46.5" customHeight="1">
      <c r="A6" s="1534"/>
      <c r="B6" s="518" t="s">
        <v>84</v>
      </c>
      <c r="C6" s="657">
        <v>250</v>
      </c>
      <c r="D6" s="657">
        <v>1550</v>
      </c>
      <c r="E6" s="658">
        <v>300</v>
      </c>
      <c r="F6" s="657">
        <v>0</v>
      </c>
      <c r="G6" s="658">
        <v>20</v>
      </c>
      <c r="H6" s="659">
        <v>1010</v>
      </c>
      <c r="I6" s="659">
        <v>0</v>
      </c>
      <c r="J6" s="659">
        <v>15</v>
      </c>
      <c r="K6" s="658">
        <v>0</v>
      </c>
      <c r="L6" s="658">
        <v>0</v>
      </c>
      <c r="M6" s="659">
        <f t="shared" si="0"/>
        <v>3145</v>
      </c>
    </row>
    <row r="7" spans="1:13" ht="46.5" customHeight="1">
      <c r="A7" s="1534"/>
      <c r="B7" s="518" t="s">
        <v>85</v>
      </c>
      <c r="C7" s="657">
        <v>2500</v>
      </c>
      <c r="D7" s="657">
        <v>11500</v>
      </c>
      <c r="E7" s="658">
        <v>3320</v>
      </c>
      <c r="F7" s="657">
        <v>478</v>
      </c>
      <c r="G7" s="658">
        <v>2000</v>
      </c>
      <c r="H7" s="659">
        <v>350</v>
      </c>
      <c r="I7" s="659">
        <v>75</v>
      </c>
      <c r="J7" s="659">
        <v>2100</v>
      </c>
      <c r="K7" s="658">
        <v>370</v>
      </c>
      <c r="L7" s="658">
        <v>540</v>
      </c>
      <c r="M7" s="659">
        <f t="shared" si="0"/>
        <v>23233</v>
      </c>
    </row>
    <row r="8" spans="1:13" ht="46.5" customHeight="1">
      <c r="A8" s="1534"/>
      <c r="B8" s="518" t="s">
        <v>86</v>
      </c>
      <c r="C8" s="657">
        <v>182</v>
      </c>
      <c r="D8" s="657">
        <v>1154</v>
      </c>
      <c r="E8" s="658">
        <v>98</v>
      </c>
      <c r="F8" s="657">
        <v>0</v>
      </c>
      <c r="G8" s="658">
        <v>0</v>
      </c>
      <c r="H8" s="659">
        <v>0</v>
      </c>
      <c r="I8" s="659">
        <v>0</v>
      </c>
      <c r="J8" s="659">
        <v>322</v>
      </c>
      <c r="K8" s="658">
        <v>0</v>
      </c>
      <c r="L8" s="658">
        <v>0</v>
      </c>
      <c r="M8" s="659">
        <f t="shared" si="0"/>
        <v>1756</v>
      </c>
    </row>
    <row r="9" spans="1:13" ht="46.5" customHeight="1">
      <c r="A9" s="1534"/>
      <c r="B9" s="518" t="s">
        <v>87</v>
      </c>
      <c r="C9" s="657">
        <v>3260</v>
      </c>
      <c r="D9" s="657">
        <v>5950</v>
      </c>
      <c r="E9" s="658">
        <v>2470</v>
      </c>
      <c r="F9" s="657">
        <v>50</v>
      </c>
      <c r="G9" s="658">
        <v>575</v>
      </c>
      <c r="H9" s="659">
        <v>430</v>
      </c>
      <c r="I9" s="659">
        <v>0</v>
      </c>
      <c r="J9" s="659">
        <v>810</v>
      </c>
      <c r="K9" s="658">
        <v>1690</v>
      </c>
      <c r="L9" s="658">
        <v>50</v>
      </c>
      <c r="M9" s="659">
        <f t="shared" si="0"/>
        <v>15285</v>
      </c>
    </row>
    <row r="10" spans="1:13" ht="46.5" customHeight="1">
      <c r="A10" s="1534"/>
      <c r="B10" s="518" t="s">
        <v>302</v>
      </c>
      <c r="C10" s="657">
        <v>0</v>
      </c>
      <c r="D10" s="657">
        <v>0</v>
      </c>
      <c r="E10" s="658">
        <v>0</v>
      </c>
      <c r="F10" s="657">
        <v>0</v>
      </c>
      <c r="G10" s="658">
        <v>0</v>
      </c>
      <c r="H10" s="659">
        <v>8324</v>
      </c>
      <c r="I10" s="659">
        <v>0</v>
      </c>
      <c r="J10" s="659">
        <v>0</v>
      </c>
      <c r="K10" s="658">
        <v>0</v>
      </c>
      <c r="L10" s="658">
        <v>0</v>
      </c>
      <c r="M10" s="659">
        <f t="shared" si="0"/>
        <v>8324</v>
      </c>
    </row>
    <row r="11" spans="1:13" ht="46.5" customHeight="1">
      <c r="A11" s="1534"/>
      <c r="B11" s="518" t="s">
        <v>88</v>
      </c>
      <c r="C11" s="657">
        <v>0</v>
      </c>
      <c r="D11" s="657">
        <v>0</v>
      </c>
      <c r="E11" s="658">
        <v>0</v>
      </c>
      <c r="F11" s="657">
        <v>180</v>
      </c>
      <c r="G11" s="658">
        <v>0</v>
      </c>
      <c r="H11" s="659">
        <v>0</v>
      </c>
      <c r="I11" s="659">
        <v>0</v>
      </c>
      <c r="J11" s="659">
        <v>0</v>
      </c>
      <c r="K11" s="658">
        <v>0</v>
      </c>
      <c r="L11" s="658">
        <v>95</v>
      </c>
      <c r="M11" s="659">
        <f t="shared" si="0"/>
        <v>275</v>
      </c>
    </row>
    <row r="12" spans="1:13" ht="46.5" customHeight="1">
      <c r="A12" s="1534"/>
      <c r="B12" s="518" t="s">
        <v>89</v>
      </c>
      <c r="C12" s="657">
        <v>0</v>
      </c>
      <c r="D12" s="657">
        <v>0</v>
      </c>
      <c r="E12" s="658">
        <v>0</v>
      </c>
      <c r="F12" s="657">
        <v>0</v>
      </c>
      <c r="G12" s="658">
        <v>0</v>
      </c>
      <c r="H12" s="659">
        <v>40000</v>
      </c>
      <c r="I12" s="659">
        <v>0</v>
      </c>
      <c r="J12" s="659">
        <v>0</v>
      </c>
      <c r="K12" s="658">
        <v>300</v>
      </c>
      <c r="L12" s="658">
        <v>0</v>
      </c>
      <c r="M12" s="659">
        <f t="shared" si="0"/>
        <v>40300</v>
      </c>
    </row>
    <row r="13" spans="1:13" ht="46.5" customHeight="1">
      <c r="A13" s="1534"/>
      <c r="B13" s="518" t="s">
        <v>90</v>
      </c>
      <c r="C13" s="657">
        <v>5200</v>
      </c>
      <c r="D13" s="657">
        <v>12066</v>
      </c>
      <c r="E13" s="658">
        <v>10081</v>
      </c>
      <c r="F13" s="657">
        <v>1200</v>
      </c>
      <c r="G13" s="658">
        <v>356</v>
      </c>
      <c r="H13" s="659">
        <v>27250</v>
      </c>
      <c r="I13" s="659">
        <v>5</v>
      </c>
      <c r="J13" s="659">
        <v>400</v>
      </c>
      <c r="K13" s="658">
        <v>0</v>
      </c>
      <c r="L13" s="658">
        <v>256</v>
      </c>
      <c r="M13" s="659">
        <f t="shared" si="0"/>
        <v>56814</v>
      </c>
    </row>
    <row r="14" spans="1:13" ht="46.5" customHeight="1">
      <c r="A14" s="1534"/>
      <c r="B14" s="518" t="s">
        <v>91</v>
      </c>
      <c r="C14" s="657">
        <v>0</v>
      </c>
      <c r="D14" s="657">
        <v>0</v>
      </c>
      <c r="E14" s="658">
        <v>0</v>
      </c>
      <c r="F14" s="657">
        <v>0</v>
      </c>
      <c r="G14" s="658">
        <v>0</v>
      </c>
      <c r="H14" s="659">
        <v>84213</v>
      </c>
      <c r="I14" s="659">
        <v>0</v>
      </c>
      <c r="J14" s="659">
        <v>0</v>
      </c>
      <c r="K14" s="658">
        <v>0</v>
      </c>
      <c r="L14" s="658">
        <v>0</v>
      </c>
      <c r="M14" s="659">
        <f t="shared" si="0"/>
        <v>84213</v>
      </c>
    </row>
    <row r="15" spans="1:13" ht="46.5" customHeight="1">
      <c r="A15" s="1534"/>
      <c r="B15" s="518" t="s">
        <v>92</v>
      </c>
      <c r="C15" s="657">
        <v>560</v>
      </c>
      <c r="D15" s="657">
        <v>1840</v>
      </c>
      <c r="E15" s="658">
        <v>570</v>
      </c>
      <c r="F15" s="657">
        <v>0</v>
      </c>
      <c r="G15" s="658">
        <v>105</v>
      </c>
      <c r="H15" s="659">
        <v>0</v>
      </c>
      <c r="I15" s="659">
        <v>0</v>
      </c>
      <c r="J15" s="659">
        <v>200</v>
      </c>
      <c r="K15" s="658">
        <v>100</v>
      </c>
      <c r="L15" s="658">
        <v>40</v>
      </c>
      <c r="M15" s="659">
        <f t="shared" si="0"/>
        <v>3415</v>
      </c>
    </row>
    <row r="16" spans="1:13" ht="46.5" customHeight="1" thickBot="1">
      <c r="A16" s="1534"/>
      <c r="B16" s="519" t="s">
        <v>93</v>
      </c>
      <c r="C16" s="660">
        <v>0</v>
      </c>
      <c r="D16" s="660">
        <v>0</v>
      </c>
      <c r="E16" s="658">
        <v>0</v>
      </c>
      <c r="F16" s="660">
        <v>0</v>
      </c>
      <c r="G16" s="658">
        <v>0</v>
      </c>
      <c r="H16" s="659">
        <v>3070</v>
      </c>
      <c r="I16" s="659">
        <v>0</v>
      </c>
      <c r="J16" s="659">
        <v>0</v>
      </c>
      <c r="K16" s="658">
        <v>0</v>
      </c>
      <c r="L16" s="658">
        <v>0</v>
      </c>
      <c r="M16" s="659">
        <f t="shared" si="0"/>
        <v>3070</v>
      </c>
    </row>
    <row r="17" spans="1:13" ht="49.5" customHeight="1" thickBot="1" thickTop="1">
      <c r="A17" s="1535"/>
      <c r="B17" s="520" t="s">
        <v>303</v>
      </c>
      <c r="C17" s="661">
        <f aca="true" t="shared" si="1" ref="C17:M17">SUM(C3:C16)</f>
        <v>20972</v>
      </c>
      <c r="D17" s="661">
        <f t="shared" si="1"/>
        <v>94700</v>
      </c>
      <c r="E17" s="661">
        <f t="shared" si="1"/>
        <v>27539</v>
      </c>
      <c r="F17" s="662">
        <f t="shared" si="1"/>
        <v>9058</v>
      </c>
      <c r="G17" s="661">
        <f t="shared" si="1"/>
        <v>3806</v>
      </c>
      <c r="H17" s="661">
        <f t="shared" si="1"/>
        <v>180947</v>
      </c>
      <c r="I17" s="661">
        <f t="shared" si="1"/>
        <v>80</v>
      </c>
      <c r="J17" s="661">
        <f t="shared" si="1"/>
        <v>16077</v>
      </c>
      <c r="K17" s="661">
        <f t="shared" si="1"/>
        <v>4460</v>
      </c>
      <c r="L17" s="661">
        <f t="shared" si="1"/>
        <v>1171</v>
      </c>
      <c r="M17" s="661">
        <f t="shared" si="1"/>
        <v>358810</v>
      </c>
    </row>
    <row r="18" spans="1:13" ht="46.5" customHeight="1">
      <c r="A18" s="1536" t="s">
        <v>304</v>
      </c>
      <c r="B18" s="521" t="s">
        <v>77</v>
      </c>
      <c r="C18" s="659">
        <v>18820</v>
      </c>
      <c r="D18" s="659">
        <v>82000</v>
      </c>
      <c r="E18" s="658">
        <v>27000</v>
      </c>
      <c r="F18" s="663">
        <v>0</v>
      </c>
      <c r="G18" s="659">
        <v>70</v>
      </c>
      <c r="H18" s="659">
        <v>0</v>
      </c>
      <c r="I18" s="659">
        <v>0</v>
      </c>
      <c r="J18" s="659">
        <v>80</v>
      </c>
      <c r="K18" s="659">
        <v>0</v>
      </c>
      <c r="L18" s="659">
        <v>0</v>
      </c>
      <c r="M18" s="659">
        <f aca="true" t="shared" si="2" ref="M18:M26">SUM(C18:L18)</f>
        <v>127970</v>
      </c>
    </row>
    <row r="19" spans="1:13" ht="46.5" customHeight="1">
      <c r="A19" s="1537"/>
      <c r="B19" s="522" t="s">
        <v>99</v>
      </c>
      <c r="C19" s="658">
        <v>7800</v>
      </c>
      <c r="D19" s="658">
        <v>39000</v>
      </c>
      <c r="E19" s="658">
        <v>6000</v>
      </c>
      <c r="F19" s="657">
        <v>1532</v>
      </c>
      <c r="G19" s="659">
        <v>6500</v>
      </c>
      <c r="H19" s="659">
        <v>10940</v>
      </c>
      <c r="I19" s="659">
        <v>0</v>
      </c>
      <c r="J19" s="659">
        <v>16000</v>
      </c>
      <c r="K19" s="659">
        <v>37</v>
      </c>
      <c r="L19" s="659">
        <v>1130</v>
      </c>
      <c r="M19" s="659">
        <f t="shared" si="2"/>
        <v>88939</v>
      </c>
    </row>
    <row r="20" spans="1:13" ht="46.5" customHeight="1">
      <c r="A20" s="1537"/>
      <c r="B20" s="522" t="s">
        <v>78</v>
      </c>
      <c r="C20" s="658">
        <v>0</v>
      </c>
      <c r="D20" s="658">
        <v>0</v>
      </c>
      <c r="E20" s="658">
        <v>0</v>
      </c>
      <c r="F20" s="657">
        <v>0</v>
      </c>
      <c r="G20" s="659">
        <v>0</v>
      </c>
      <c r="H20" s="659">
        <v>4450</v>
      </c>
      <c r="I20" s="659">
        <v>0</v>
      </c>
      <c r="J20" s="659">
        <v>0</v>
      </c>
      <c r="K20" s="659">
        <v>0</v>
      </c>
      <c r="L20" s="659">
        <v>900</v>
      </c>
      <c r="M20" s="659">
        <f t="shared" si="2"/>
        <v>5350</v>
      </c>
    </row>
    <row r="21" spans="1:13" ht="46.5" customHeight="1">
      <c r="A21" s="1537"/>
      <c r="B21" s="522" t="s">
        <v>79</v>
      </c>
      <c r="C21" s="658">
        <v>1300</v>
      </c>
      <c r="D21" s="658">
        <v>900</v>
      </c>
      <c r="E21" s="658">
        <v>350</v>
      </c>
      <c r="F21" s="657">
        <v>50</v>
      </c>
      <c r="G21" s="659">
        <v>100</v>
      </c>
      <c r="H21" s="659">
        <v>1100</v>
      </c>
      <c r="I21" s="659">
        <v>80</v>
      </c>
      <c r="J21" s="659">
        <v>500</v>
      </c>
      <c r="K21" s="659">
        <v>0</v>
      </c>
      <c r="L21" s="659">
        <v>30</v>
      </c>
      <c r="M21" s="659">
        <f t="shared" si="2"/>
        <v>4410</v>
      </c>
    </row>
    <row r="22" spans="1:13" ht="46.5" customHeight="1">
      <c r="A22" s="1537"/>
      <c r="B22" s="522" t="s">
        <v>80</v>
      </c>
      <c r="C22" s="658">
        <v>870</v>
      </c>
      <c r="D22" s="658">
        <v>750</v>
      </c>
      <c r="E22" s="658">
        <v>250</v>
      </c>
      <c r="F22" s="657">
        <v>0</v>
      </c>
      <c r="G22" s="659">
        <v>0</v>
      </c>
      <c r="H22" s="659">
        <v>15057</v>
      </c>
      <c r="I22" s="659">
        <v>0</v>
      </c>
      <c r="J22" s="659">
        <v>100</v>
      </c>
      <c r="K22" s="659">
        <v>0</v>
      </c>
      <c r="L22" s="659">
        <v>0</v>
      </c>
      <c r="M22" s="659">
        <f t="shared" si="2"/>
        <v>17027</v>
      </c>
    </row>
    <row r="23" spans="1:13" ht="46.5" customHeight="1">
      <c r="A23" s="1537"/>
      <c r="B23" s="522" t="s">
        <v>81</v>
      </c>
      <c r="C23" s="658">
        <v>0</v>
      </c>
      <c r="D23" s="658">
        <v>0</v>
      </c>
      <c r="E23" s="658">
        <v>0</v>
      </c>
      <c r="F23" s="657">
        <v>0</v>
      </c>
      <c r="G23" s="659">
        <v>0</v>
      </c>
      <c r="H23" s="659">
        <v>186350</v>
      </c>
      <c r="I23" s="659">
        <v>0</v>
      </c>
      <c r="J23" s="659">
        <v>0</v>
      </c>
      <c r="K23" s="659">
        <v>0</v>
      </c>
      <c r="L23" s="659">
        <v>0</v>
      </c>
      <c r="M23" s="659">
        <f t="shared" si="2"/>
        <v>186350</v>
      </c>
    </row>
    <row r="24" spans="1:13" ht="46.5" customHeight="1">
      <c r="A24" s="1537"/>
      <c r="B24" s="522" t="s">
        <v>82</v>
      </c>
      <c r="C24" s="658">
        <v>0</v>
      </c>
      <c r="D24" s="658">
        <v>0</v>
      </c>
      <c r="E24" s="658">
        <v>0</v>
      </c>
      <c r="F24" s="657">
        <v>0</v>
      </c>
      <c r="G24" s="659">
        <v>0</v>
      </c>
      <c r="H24" s="659">
        <v>91210</v>
      </c>
      <c r="I24" s="659">
        <v>0</v>
      </c>
      <c r="J24" s="659">
        <v>0</v>
      </c>
      <c r="K24" s="659">
        <v>0</v>
      </c>
      <c r="L24" s="659">
        <v>0</v>
      </c>
      <c r="M24" s="659">
        <f t="shared" si="2"/>
        <v>91210</v>
      </c>
    </row>
    <row r="25" spans="1:13" ht="46.5" customHeight="1">
      <c r="A25" s="1537"/>
      <c r="B25" s="522" t="s">
        <v>83</v>
      </c>
      <c r="C25" s="658">
        <v>800</v>
      </c>
      <c r="D25" s="658">
        <v>1200</v>
      </c>
      <c r="E25" s="658">
        <v>300</v>
      </c>
      <c r="F25" s="657">
        <v>0</v>
      </c>
      <c r="G25" s="659">
        <v>0</v>
      </c>
      <c r="H25" s="659">
        <v>50</v>
      </c>
      <c r="I25" s="659">
        <v>0</v>
      </c>
      <c r="J25" s="659">
        <v>0</v>
      </c>
      <c r="K25" s="659">
        <v>0</v>
      </c>
      <c r="L25" s="659">
        <v>0</v>
      </c>
      <c r="M25" s="659">
        <f t="shared" si="2"/>
        <v>2350</v>
      </c>
    </row>
    <row r="26" spans="1:13" ht="46.5" customHeight="1" thickBot="1">
      <c r="A26" s="1537"/>
      <c r="B26" s="523" t="s">
        <v>305</v>
      </c>
      <c r="C26" s="664">
        <v>130</v>
      </c>
      <c r="D26" s="664">
        <v>1300</v>
      </c>
      <c r="E26" s="658">
        <v>3000</v>
      </c>
      <c r="F26" s="660">
        <v>0</v>
      </c>
      <c r="G26" s="659">
        <v>0</v>
      </c>
      <c r="H26" s="659">
        <v>1500</v>
      </c>
      <c r="I26" s="659">
        <v>0</v>
      </c>
      <c r="J26" s="659">
        <v>0</v>
      </c>
      <c r="K26" s="659">
        <v>0</v>
      </c>
      <c r="L26" s="659">
        <v>0</v>
      </c>
      <c r="M26" s="659">
        <f t="shared" si="2"/>
        <v>5930</v>
      </c>
    </row>
    <row r="27" spans="1:13" ht="49.5" customHeight="1" thickBot="1" thickTop="1">
      <c r="A27" s="1538"/>
      <c r="B27" s="520" t="s">
        <v>303</v>
      </c>
      <c r="C27" s="665">
        <f aca="true" t="shared" si="3" ref="C27:M27">SUM(C18:C26)</f>
        <v>29720</v>
      </c>
      <c r="D27" s="665">
        <f t="shared" si="3"/>
        <v>125150</v>
      </c>
      <c r="E27" s="665">
        <f t="shared" si="3"/>
        <v>36900</v>
      </c>
      <c r="F27" s="662">
        <f>SUM(F18:F26)</f>
        <v>1582</v>
      </c>
      <c r="G27" s="665">
        <f>SUM(G18:G26)</f>
        <v>6670</v>
      </c>
      <c r="H27" s="661">
        <f>SUM(H18:H26)</f>
        <v>310657</v>
      </c>
      <c r="I27" s="661">
        <f>SUM(I18:I26)</f>
        <v>80</v>
      </c>
      <c r="J27" s="661">
        <f>SUM(J18:J26)</f>
        <v>16680</v>
      </c>
      <c r="K27" s="665">
        <f t="shared" si="3"/>
        <v>37</v>
      </c>
      <c r="L27" s="665">
        <f t="shared" si="3"/>
        <v>2060</v>
      </c>
      <c r="M27" s="661">
        <f t="shared" si="3"/>
        <v>529536</v>
      </c>
    </row>
    <row r="28" spans="1:13" ht="51.75" customHeight="1">
      <c r="A28" s="1539" t="s">
        <v>384</v>
      </c>
      <c r="B28" s="1540"/>
      <c r="C28" s="666">
        <f aca="true" t="shared" si="4" ref="C28:M28">C27-C17</f>
        <v>8748</v>
      </c>
      <c r="D28" s="666">
        <f t="shared" si="4"/>
        <v>30450</v>
      </c>
      <c r="E28" s="666">
        <f t="shared" si="4"/>
        <v>9361</v>
      </c>
      <c r="F28" s="666">
        <f t="shared" si="4"/>
        <v>-7476</v>
      </c>
      <c r="G28" s="666">
        <f t="shared" si="4"/>
        <v>2864</v>
      </c>
      <c r="H28" s="666">
        <f t="shared" si="4"/>
        <v>129710</v>
      </c>
      <c r="I28" s="666">
        <f t="shared" si="4"/>
        <v>0</v>
      </c>
      <c r="J28" s="666">
        <f t="shared" si="4"/>
        <v>603</v>
      </c>
      <c r="K28" s="666">
        <f t="shared" si="4"/>
        <v>-4423</v>
      </c>
      <c r="L28" s="666">
        <f t="shared" si="4"/>
        <v>889</v>
      </c>
      <c r="M28" s="666">
        <f t="shared" si="4"/>
        <v>170726</v>
      </c>
    </row>
    <row r="29" spans="1:13" ht="47.25" customHeight="1">
      <c r="A29" s="1528" t="s">
        <v>462</v>
      </c>
      <c r="B29" s="1529"/>
      <c r="C29" s="667"/>
      <c r="D29" s="667"/>
      <c r="E29" s="668"/>
      <c r="F29" s="518"/>
      <c r="G29" s="657"/>
      <c r="H29" s="668"/>
      <c r="I29" s="668"/>
      <c r="J29" s="668"/>
      <c r="K29" s="668"/>
      <c r="L29" s="668"/>
      <c r="M29" s="659">
        <f>M28*0.2</f>
        <v>34145.200000000004</v>
      </c>
    </row>
    <row r="30" spans="1:13" ht="74.25" customHeight="1">
      <c r="A30" s="1528" t="s">
        <v>531</v>
      </c>
      <c r="B30" s="1529"/>
      <c r="C30" s="652"/>
      <c r="D30" s="652"/>
      <c r="E30" s="669"/>
      <c r="F30" s="518"/>
      <c r="G30" s="657"/>
      <c r="H30" s="669"/>
      <c r="I30" s="669"/>
      <c r="J30" s="669"/>
      <c r="K30" s="669"/>
      <c r="L30" s="669"/>
      <c r="M30" s="669">
        <f>M28-M29</f>
        <v>136580.8</v>
      </c>
    </row>
  </sheetData>
  <sheetProtection sheet="1"/>
  <mergeCells count="7">
    <mergeCell ref="A30:B30"/>
    <mergeCell ref="A1:L1"/>
    <mergeCell ref="A2:B2"/>
    <mergeCell ref="A3:A17"/>
    <mergeCell ref="A18:A27"/>
    <mergeCell ref="A28:B28"/>
    <mergeCell ref="A29:B29"/>
  </mergeCells>
  <printOptions horizontalCentered="1"/>
  <pageMargins left="0.1968503937007874" right="0.15748031496062992" top="0.5" bottom="0.2362204724409449" header="0.2755905511811024" footer="0.2362204724409449"/>
  <pageSetup horizontalDpi="600" verticalDpi="600" orientation="portrait" paperSize="9" scale="44" r:id="rId1"/>
  <headerFooter alignWithMargins="0">
    <oddFooter>&amp;L&amp;"Times New Roman CE,Obyčejné"&amp;14Rozpočet na rok 2011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75"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2" sqref="G12"/>
    </sheetView>
  </sheetViews>
  <sheetFormatPr defaultColWidth="9.00390625" defaultRowHeight="12.75"/>
  <cols>
    <col min="1" max="1" width="6.625" style="0" customWidth="1"/>
    <col min="2" max="2" width="49.25390625" style="0" customWidth="1"/>
    <col min="3" max="3" width="15.625" style="0" customWidth="1"/>
    <col min="4" max="4" width="15.75390625" style="0" customWidth="1"/>
    <col min="5" max="5" width="14.875" style="0" customWidth="1"/>
    <col min="6" max="6" width="15.125" style="0" customWidth="1"/>
    <col min="7" max="7" width="13.25390625" style="0" customWidth="1"/>
    <col min="8" max="8" width="12.25390625" style="0" customWidth="1"/>
    <col min="9" max="9" width="13.875" style="0" customWidth="1"/>
    <col min="10" max="10" width="15.00390625" style="0" customWidth="1"/>
  </cols>
  <sheetData>
    <row r="1" spans="1:10" ht="66" customHeight="1">
      <c r="A1" s="1543" t="s">
        <v>716</v>
      </c>
      <c r="B1" s="1543"/>
      <c r="C1" s="1543"/>
      <c r="D1" s="1543"/>
      <c r="E1" s="1543"/>
      <c r="F1" s="1543"/>
      <c r="G1" s="1543"/>
      <c r="H1" s="1543"/>
      <c r="I1" s="1543"/>
      <c r="J1" s="1172" t="s">
        <v>811</v>
      </c>
    </row>
    <row r="2" spans="1:10" ht="30" customHeight="1">
      <c r="A2" s="1531" t="s">
        <v>530</v>
      </c>
      <c r="B2" s="1544"/>
      <c r="C2" s="1173" t="s">
        <v>596</v>
      </c>
      <c r="D2" s="1174" t="s">
        <v>597</v>
      </c>
      <c r="E2" s="1175" t="s">
        <v>598</v>
      </c>
      <c r="F2" s="1176" t="s">
        <v>715</v>
      </c>
      <c r="G2" s="1176" t="s">
        <v>459</v>
      </c>
      <c r="H2" s="1176" t="s">
        <v>460</v>
      </c>
      <c r="I2" s="1176" t="s">
        <v>461</v>
      </c>
      <c r="J2" s="1177" t="s">
        <v>76</v>
      </c>
    </row>
    <row r="3" spans="1:10" ht="49.5" customHeight="1">
      <c r="A3" s="1545" t="s">
        <v>300</v>
      </c>
      <c r="B3" s="518" t="s">
        <v>368</v>
      </c>
      <c r="C3" s="289">
        <v>0</v>
      </c>
      <c r="D3" s="289">
        <v>14700</v>
      </c>
      <c r="E3" s="289">
        <v>0</v>
      </c>
      <c r="F3" s="290">
        <v>0</v>
      </c>
      <c r="G3" s="290">
        <v>0</v>
      </c>
      <c r="H3" s="290">
        <v>0</v>
      </c>
      <c r="I3" s="291">
        <v>0</v>
      </c>
      <c r="J3" s="291">
        <f>SUM(C3:I3)</f>
        <v>14700</v>
      </c>
    </row>
    <row r="4" spans="1:10" ht="34.5" customHeight="1">
      <c r="A4" s="1546"/>
      <c r="B4" s="518" t="s">
        <v>369</v>
      </c>
      <c r="C4" s="289">
        <v>0</v>
      </c>
      <c r="D4" s="289">
        <v>500</v>
      </c>
      <c r="E4" s="289">
        <v>0</v>
      </c>
      <c r="F4" s="290">
        <v>0</v>
      </c>
      <c r="G4" s="290">
        <v>0</v>
      </c>
      <c r="H4" s="290">
        <v>0</v>
      </c>
      <c r="I4" s="291">
        <v>0</v>
      </c>
      <c r="J4" s="291">
        <f aca="true" t="shared" si="0" ref="J4:J16">SUM(C4:H4)</f>
        <v>500</v>
      </c>
    </row>
    <row r="5" spans="1:10" ht="34.5" customHeight="1">
      <c r="A5" s="1546"/>
      <c r="B5" s="518" t="s">
        <v>301</v>
      </c>
      <c r="C5" s="289">
        <v>0</v>
      </c>
      <c r="D5" s="289">
        <v>1100</v>
      </c>
      <c r="E5" s="289">
        <v>0</v>
      </c>
      <c r="F5" s="290">
        <v>0</v>
      </c>
      <c r="G5" s="290">
        <v>0</v>
      </c>
      <c r="H5" s="290">
        <v>0</v>
      </c>
      <c r="I5" s="291">
        <v>0</v>
      </c>
      <c r="J5" s="291">
        <f t="shared" si="0"/>
        <v>1100</v>
      </c>
    </row>
    <row r="6" spans="1:10" ht="34.5" customHeight="1">
      <c r="A6" s="1546"/>
      <c r="B6" s="518" t="s">
        <v>84</v>
      </c>
      <c r="C6" s="289">
        <v>150</v>
      </c>
      <c r="D6" s="289">
        <v>860</v>
      </c>
      <c r="E6" s="289">
        <v>0</v>
      </c>
      <c r="F6" s="290">
        <v>0</v>
      </c>
      <c r="G6" s="290">
        <v>0</v>
      </c>
      <c r="H6" s="290">
        <v>0</v>
      </c>
      <c r="I6" s="291">
        <v>0</v>
      </c>
      <c r="J6" s="291">
        <f t="shared" si="0"/>
        <v>1010</v>
      </c>
    </row>
    <row r="7" spans="1:10" ht="34.5" customHeight="1">
      <c r="A7" s="1546"/>
      <c r="B7" s="518" t="s">
        <v>85</v>
      </c>
      <c r="C7" s="289">
        <v>75</v>
      </c>
      <c r="D7" s="289">
        <v>0</v>
      </c>
      <c r="E7" s="289">
        <v>0</v>
      </c>
      <c r="F7" s="290">
        <v>350</v>
      </c>
      <c r="G7" s="290">
        <v>0</v>
      </c>
      <c r="H7" s="290">
        <v>0</v>
      </c>
      <c r="I7" s="291">
        <v>0</v>
      </c>
      <c r="J7" s="291">
        <f t="shared" si="0"/>
        <v>425</v>
      </c>
    </row>
    <row r="8" spans="1:10" ht="34.5" customHeight="1">
      <c r="A8" s="1546"/>
      <c r="B8" s="518" t="s">
        <v>86</v>
      </c>
      <c r="C8" s="289">
        <v>0</v>
      </c>
      <c r="D8" s="289">
        <v>0</v>
      </c>
      <c r="E8" s="289">
        <v>0</v>
      </c>
      <c r="F8" s="290">
        <v>0</v>
      </c>
      <c r="G8" s="290">
        <v>0</v>
      </c>
      <c r="H8" s="290">
        <v>0</v>
      </c>
      <c r="I8" s="291">
        <v>0</v>
      </c>
      <c r="J8" s="291">
        <f t="shared" si="0"/>
        <v>0</v>
      </c>
    </row>
    <row r="9" spans="1:10" ht="34.5" customHeight="1">
      <c r="A9" s="1546"/>
      <c r="B9" s="518" t="s">
        <v>87</v>
      </c>
      <c r="C9" s="289">
        <v>0</v>
      </c>
      <c r="D9" s="289">
        <v>350</v>
      </c>
      <c r="E9" s="289">
        <v>0</v>
      </c>
      <c r="F9" s="290">
        <v>80</v>
      </c>
      <c r="G9" s="290">
        <v>0</v>
      </c>
      <c r="H9" s="290">
        <v>0</v>
      </c>
      <c r="I9" s="291">
        <v>0</v>
      </c>
      <c r="J9" s="291">
        <f t="shared" si="0"/>
        <v>430</v>
      </c>
    </row>
    <row r="10" spans="1:10" ht="34.5" customHeight="1">
      <c r="A10" s="1546"/>
      <c r="B10" s="518" t="s">
        <v>302</v>
      </c>
      <c r="C10" s="289">
        <v>0</v>
      </c>
      <c r="D10" s="289">
        <v>8324</v>
      </c>
      <c r="E10" s="289">
        <v>0</v>
      </c>
      <c r="F10" s="290">
        <v>0</v>
      </c>
      <c r="G10" s="290">
        <v>0</v>
      </c>
      <c r="H10" s="290">
        <v>0</v>
      </c>
      <c r="I10" s="291">
        <v>0</v>
      </c>
      <c r="J10" s="291">
        <f t="shared" si="0"/>
        <v>8324</v>
      </c>
    </row>
    <row r="11" spans="1:10" ht="34.5" customHeight="1">
      <c r="A11" s="1546"/>
      <c r="B11" s="518" t="s">
        <v>88</v>
      </c>
      <c r="C11" s="289">
        <v>0</v>
      </c>
      <c r="D11" s="289">
        <v>0</v>
      </c>
      <c r="E11" s="289">
        <v>0</v>
      </c>
      <c r="F11" s="290">
        <v>0</v>
      </c>
      <c r="G11" s="290">
        <v>0</v>
      </c>
      <c r="H11" s="290">
        <v>0</v>
      </c>
      <c r="I11" s="291">
        <v>0</v>
      </c>
      <c r="J11" s="291">
        <f t="shared" si="0"/>
        <v>0</v>
      </c>
    </row>
    <row r="12" spans="1:10" ht="34.5" customHeight="1">
      <c r="A12" s="1546"/>
      <c r="B12" s="518" t="s">
        <v>599</v>
      </c>
      <c r="C12" s="289">
        <v>0</v>
      </c>
      <c r="D12" s="289">
        <v>40000</v>
      </c>
      <c r="E12" s="289">
        <v>0</v>
      </c>
      <c r="F12" s="290">
        <v>0</v>
      </c>
      <c r="G12" s="290">
        <v>0</v>
      </c>
      <c r="H12" s="290">
        <v>0</v>
      </c>
      <c r="I12" s="291">
        <v>0</v>
      </c>
      <c r="J12" s="291">
        <f t="shared" si="0"/>
        <v>40000</v>
      </c>
    </row>
    <row r="13" spans="1:10" ht="34.5" customHeight="1">
      <c r="A13" s="1546"/>
      <c r="B13" s="518" t="s">
        <v>90</v>
      </c>
      <c r="C13" s="289">
        <v>2880</v>
      </c>
      <c r="D13" s="289">
        <v>9605</v>
      </c>
      <c r="E13" s="289">
        <v>14740</v>
      </c>
      <c r="F13" s="290">
        <v>0</v>
      </c>
      <c r="G13" s="290">
        <v>30</v>
      </c>
      <c r="H13" s="290">
        <v>0</v>
      </c>
      <c r="I13" s="291">
        <v>0</v>
      </c>
      <c r="J13" s="291">
        <f t="shared" si="0"/>
        <v>27255</v>
      </c>
    </row>
    <row r="14" spans="1:10" ht="34.5" customHeight="1">
      <c r="A14" s="1546"/>
      <c r="B14" s="518" t="s">
        <v>600</v>
      </c>
      <c r="C14" s="289">
        <v>0</v>
      </c>
      <c r="D14" s="289">
        <v>84213</v>
      </c>
      <c r="E14" s="289">
        <v>0</v>
      </c>
      <c r="F14" s="290">
        <v>0</v>
      </c>
      <c r="G14" s="290">
        <v>0</v>
      </c>
      <c r="H14" s="290">
        <v>0</v>
      </c>
      <c r="I14" s="291">
        <v>0</v>
      </c>
      <c r="J14" s="291">
        <f t="shared" si="0"/>
        <v>84213</v>
      </c>
    </row>
    <row r="15" spans="1:10" ht="34.5" customHeight="1">
      <c r="A15" s="1546"/>
      <c r="B15" s="518" t="s">
        <v>92</v>
      </c>
      <c r="C15" s="289">
        <v>0</v>
      </c>
      <c r="D15" s="289">
        <v>0</v>
      </c>
      <c r="E15" s="289">
        <v>0</v>
      </c>
      <c r="F15" s="290">
        <v>0</v>
      </c>
      <c r="G15" s="290">
        <v>0</v>
      </c>
      <c r="H15" s="290">
        <v>0</v>
      </c>
      <c r="I15" s="291">
        <v>0</v>
      </c>
      <c r="J15" s="291">
        <f t="shared" si="0"/>
        <v>0</v>
      </c>
    </row>
    <row r="16" spans="1:10" ht="34.5" customHeight="1" thickBot="1">
      <c r="A16" s="1546"/>
      <c r="B16" s="519" t="s">
        <v>93</v>
      </c>
      <c r="C16" s="292">
        <v>0</v>
      </c>
      <c r="D16" s="292">
        <v>3070</v>
      </c>
      <c r="E16" s="292">
        <v>0</v>
      </c>
      <c r="F16" s="290">
        <v>0</v>
      </c>
      <c r="G16" s="290">
        <v>0</v>
      </c>
      <c r="H16" s="290">
        <v>0</v>
      </c>
      <c r="I16" s="291">
        <v>0</v>
      </c>
      <c r="J16" s="291">
        <f t="shared" si="0"/>
        <v>3070</v>
      </c>
    </row>
    <row r="17" spans="1:10" ht="34.5" customHeight="1" thickBot="1" thickTop="1">
      <c r="A17" s="1547"/>
      <c r="B17" s="520" t="s">
        <v>303</v>
      </c>
      <c r="C17" s="293">
        <f aca="true" t="shared" si="1" ref="C17:J17">SUM(C3:C16)</f>
        <v>3105</v>
      </c>
      <c r="D17" s="293">
        <f t="shared" si="1"/>
        <v>162722</v>
      </c>
      <c r="E17" s="294">
        <f t="shared" si="1"/>
        <v>14740</v>
      </c>
      <c r="F17" s="293">
        <f t="shared" si="1"/>
        <v>430</v>
      </c>
      <c r="G17" s="293">
        <f t="shared" si="1"/>
        <v>30</v>
      </c>
      <c r="H17" s="293">
        <f t="shared" si="1"/>
        <v>0</v>
      </c>
      <c r="I17" s="293">
        <f t="shared" si="1"/>
        <v>0</v>
      </c>
      <c r="J17" s="293">
        <f t="shared" si="1"/>
        <v>181027</v>
      </c>
    </row>
    <row r="18" spans="1:10" ht="34.5" customHeight="1">
      <c r="A18" s="1548" t="s">
        <v>304</v>
      </c>
      <c r="B18" s="521" t="s">
        <v>77</v>
      </c>
      <c r="C18" s="291">
        <v>0</v>
      </c>
      <c r="D18" s="291">
        <v>0</v>
      </c>
      <c r="E18" s="295">
        <v>0</v>
      </c>
      <c r="F18" s="291">
        <v>0</v>
      </c>
      <c r="G18" s="290">
        <v>0</v>
      </c>
      <c r="H18" s="291">
        <v>0</v>
      </c>
      <c r="I18" s="291">
        <v>0</v>
      </c>
      <c r="J18" s="291">
        <f aca="true" t="shared" si="2" ref="J18:J26">SUM(C18:I18)</f>
        <v>0</v>
      </c>
    </row>
    <row r="19" spans="1:10" ht="34.5" customHeight="1">
      <c r="A19" s="1546"/>
      <c r="B19" s="522" t="s">
        <v>99</v>
      </c>
      <c r="C19" s="290">
        <v>10360</v>
      </c>
      <c r="D19" s="290">
        <v>0</v>
      </c>
      <c r="E19" s="295">
        <v>0</v>
      </c>
      <c r="F19" s="291">
        <v>580</v>
      </c>
      <c r="G19" s="290">
        <v>0</v>
      </c>
      <c r="H19" s="291">
        <v>0</v>
      </c>
      <c r="I19" s="291">
        <v>0</v>
      </c>
      <c r="J19" s="291">
        <f t="shared" si="2"/>
        <v>10940</v>
      </c>
    </row>
    <row r="20" spans="1:10" ht="34.5" customHeight="1">
      <c r="A20" s="1546"/>
      <c r="B20" s="522" t="s">
        <v>78</v>
      </c>
      <c r="C20" s="290">
        <v>3500</v>
      </c>
      <c r="D20" s="290">
        <v>950</v>
      </c>
      <c r="E20" s="295">
        <v>0</v>
      </c>
      <c r="F20" s="291">
        <v>0</v>
      </c>
      <c r="G20" s="290">
        <v>0</v>
      </c>
      <c r="H20" s="291">
        <v>0</v>
      </c>
      <c r="I20" s="291">
        <v>0</v>
      </c>
      <c r="J20" s="291">
        <f t="shared" si="2"/>
        <v>4450</v>
      </c>
    </row>
    <row r="21" spans="1:10" ht="34.5" customHeight="1">
      <c r="A21" s="1546"/>
      <c r="B21" s="522" t="s">
        <v>79</v>
      </c>
      <c r="C21" s="290">
        <v>0</v>
      </c>
      <c r="D21" s="290">
        <v>0</v>
      </c>
      <c r="E21" s="295">
        <v>0</v>
      </c>
      <c r="F21" s="291">
        <v>0</v>
      </c>
      <c r="G21" s="290">
        <v>1180</v>
      </c>
      <c r="H21" s="291">
        <v>0</v>
      </c>
      <c r="I21" s="291">
        <v>0</v>
      </c>
      <c r="J21" s="291">
        <f t="shared" si="2"/>
        <v>1180</v>
      </c>
    </row>
    <row r="22" spans="1:10" ht="34.5" customHeight="1">
      <c r="A22" s="1546"/>
      <c r="B22" s="522" t="s">
        <v>80</v>
      </c>
      <c r="C22" s="290">
        <v>2640</v>
      </c>
      <c r="D22" s="290">
        <v>12150</v>
      </c>
      <c r="E22" s="295">
        <v>0</v>
      </c>
      <c r="F22" s="291">
        <v>248</v>
      </c>
      <c r="G22" s="290">
        <v>0</v>
      </c>
      <c r="H22" s="291">
        <v>3</v>
      </c>
      <c r="I22" s="291">
        <v>16</v>
      </c>
      <c r="J22" s="291">
        <f t="shared" si="2"/>
        <v>15057</v>
      </c>
    </row>
    <row r="23" spans="1:10" ht="34.5" customHeight="1">
      <c r="A23" s="1546"/>
      <c r="B23" s="522" t="s">
        <v>81</v>
      </c>
      <c r="C23" s="290">
        <v>0</v>
      </c>
      <c r="D23" s="290">
        <v>186350</v>
      </c>
      <c r="E23" s="295">
        <v>0</v>
      </c>
      <c r="F23" s="291">
        <v>0</v>
      </c>
      <c r="G23" s="290">
        <v>0</v>
      </c>
      <c r="H23" s="291">
        <v>0</v>
      </c>
      <c r="I23" s="291">
        <v>0</v>
      </c>
      <c r="J23" s="291">
        <f t="shared" si="2"/>
        <v>186350</v>
      </c>
    </row>
    <row r="24" spans="1:10" ht="34.5" customHeight="1">
      <c r="A24" s="1546"/>
      <c r="B24" s="522" t="s">
        <v>82</v>
      </c>
      <c r="C24" s="290">
        <v>0</v>
      </c>
      <c r="D24" s="290">
        <v>91210</v>
      </c>
      <c r="E24" s="295">
        <v>0</v>
      </c>
      <c r="F24" s="291">
        <v>0</v>
      </c>
      <c r="G24" s="290">
        <v>0</v>
      </c>
      <c r="H24" s="291">
        <v>0</v>
      </c>
      <c r="I24" s="291">
        <v>0</v>
      </c>
      <c r="J24" s="291">
        <f t="shared" si="2"/>
        <v>91210</v>
      </c>
    </row>
    <row r="25" spans="1:10" ht="34.5" customHeight="1">
      <c r="A25" s="1546"/>
      <c r="B25" s="522" t="s">
        <v>83</v>
      </c>
      <c r="C25" s="290">
        <v>0</v>
      </c>
      <c r="D25" s="290">
        <v>50</v>
      </c>
      <c r="E25" s="295">
        <v>0</v>
      </c>
      <c r="F25" s="291">
        <v>0</v>
      </c>
      <c r="G25" s="290">
        <v>0</v>
      </c>
      <c r="H25" s="291">
        <v>0</v>
      </c>
      <c r="I25" s="291">
        <v>0</v>
      </c>
      <c r="J25" s="291">
        <f t="shared" si="2"/>
        <v>50</v>
      </c>
    </row>
    <row r="26" spans="1:10" ht="34.5" customHeight="1" thickBot="1">
      <c r="A26" s="1546"/>
      <c r="B26" s="523" t="s">
        <v>305</v>
      </c>
      <c r="C26" s="296">
        <v>0</v>
      </c>
      <c r="D26" s="296">
        <v>1500</v>
      </c>
      <c r="E26" s="295">
        <v>0</v>
      </c>
      <c r="F26" s="291">
        <v>0</v>
      </c>
      <c r="G26" s="290">
        <v>0</v>
      </c>
      <c r="H26" s="291">
        <v>0</v>
      </c>
      <c r="I26" s="291">
        <v>0</v>
      </c>
      <c r="J26" s="291">
        <f t="shared" si="2"/>
        <v>1500</v>
      </c>
    </row>
    <row r="27" spans="1:10" ht="34.5" customHeight="1" thickBot="1" thickTop="1">
      <c r="A27" s="1547"/>
      <c r="B27" s="520" t="s">
        <v>303</v>
      </c>
      <c r="C27" s="297">
        <f aca="true" t="shared" si="3" ref="C27:J27">SUM(C18:C26)</f>
        <v>16500</v>
      </c>
      <c r="D27" s="297">
        <f t="shared" si="3"/>
        <v>292210</v>
      </c>
      <c r="E27" s="294">
        <v>0</v>
      </c>
      <c r="F27" s="297">
        <f>SUM(F18:F26)</f>
        <v>828</v>
      </c>
      <c r="G27" s="297">
        <f>SUM(G18:G26)</f>
        <v>1180</v>
      </c>
      <c r="H27" s="297">
        <f t="shared" si="3"/>
        <v>3</v>
      </c>
      <c r="I27" s="297">
        <f t="shared" si="3"/>
        <v>16</v>
      </c>
      <c r="J27" s="293">
        <f t="shared" si="3"/>
        <v>310737</v>
      </c>
    </row>
    <row r="28" spans="1:10" ht="34.5" customHeight="1">
      <c r="A28" s="1539" t="s">
        <v>384</v>
      </c>
      <c r="B28" s="1541"/>
      <c r="C28" s="1541"/>
      <c r="D28" s="1541"/>
      <c r="E28" s="1541"/>
      <c r="F28" s="1541"/>
      <c r="G28" s="1541"/>
      <c r="H28" s="1541"/>
      <c r="I28" s="1542"/>
      <c r="J28" s="670">
        <f>J27-J17</f>
        <v>129710</v>
      </c>
    </row>
  </sheetData>
  <sheetProtection sheet="1"/>
  <mergeCells count="5">
    <mergeCell ref="A28:I28"/>
    <mergeCell ref="A1:I1"/>
    <mergeCell ref="A2:B2"/>
    <mergeCell ref="A3:A17"/>
    <mergeCell ref="A18:A27"/>
  </mergeCells>
  <printOptions horizontalCentered="1"/>
  <pageMargins left="0.17" right="0.15748031496062992" top="0.8" bottom="0.2362204724409449" header="0.2755905511811024" footer="0.2362204724409449"/>
  <pageSetup horizontalDpi="600" verticalDpi="600" orientation="portrait" paperSize="9" scale="60" r:id="rId1"/>
  <headerFooter alignWithMargins="0">
    <oddFooter>&amp;L&amp;"Times New Roman,Obyčejné"Rozpočet na rok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Pražáková Marcela</dc:creator>
  <cp:keywords/>
  <dc:description/>
  <cp:lastModifiedBy> </cp:lastModifiedBy>
  <cp:lastPrinted>2011-03-08T12:51:02Z</cp:lastPrinted>
  <dcterms:created xsi:type="dcterms:W3CDTF">2001-10-18T11:13:00Z</dcterms:created>
  <dcterms:modified xsi:type="dcterms:W3CDTF">2011-03-08T13:39:59Z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